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6"/>
  </bookViews>
  <sheets>
    <sheet name="AUCKLAND" sheetId="6" r:id="rId1"/>
    <sheet name="WELLINGTON" sheetId="10" r:id="rId2"/>
    <sheet name="REST OF NORTH ISLAND" sheetId="9" r:id="rId3"/>
    <sheet name="CANTERBURY" sheetId="8" r:id="rId4"/>
    <sheet name="REST OF SOUTH ISLAND" sheetId="7" r:id="rId5"/>
    <sheet name="HES REGION RAW" sheetId="5" r:id="rId6"/>
    <sheet name="REGION TABLE" sheetId="11" r:id="rId7"/>
    <sheet name="HES TEMPLATE (2007 AVG) BASIC" sheetId="14" r:id="rId8"/>
  </sheets>
  <calcPr calcId="125725" concurrentCalc="0"/>
</workbook>
</file>

<file path=xl/calcChain.xml><?xml version="1.0" encoding="utf-8"?>
<calcChain xmlns="http://schemas.openxmlformats.org/spreadsheetml/2006/main">
  <c r="C17" i="11"/>
  <c r="D17"/>
  <c r="E17"/>
  <c r="F17"/>
  <c r="B17"/>
  <c r="E428" i="14"/>
  <c r="F428"/>
  <c r="I426"/>
  <c r="F426"/>
  <c r="F424"/>
  <c r="E424"/>
  <c r="H422"/>
  <c r="H421"/>
  <c r="H420"/>
  <c r="E419"/>
  <c r="F419"/>
  <c r="F418"/>
  <c r="I418"/>
  <c r="E418"/>
  <c r="H417"/>
  <c r="H416"/>
  <c r="E413"/>
  <c r="F413"/>
  <c r="I412"/>
  <c r="F412"/>
  <c r="E412"/>
  <c r="H411"/>
  <c r="E410"/>
  <c r="F410"/>
  <c r="F409"/>
  <c r="I409"/>
  <c r="E409"/>
  <c r="H408"/>
  <c r="F406"/>
  <c r="E405"/>
  <c r="F405"/>
  <c r="E404"/>
  <c r="F404"/>
  <c r="F403"/>
  <c r="I403"/>
  <c r="E403"/>
  <c r="E414"/>
  <c r="E400"/>
  <c r="F400"/>
  <c r="H399"/>
  <c r="H397"/>
  <c r="F396"/>
  <c r="H395"/>
  <c r="H393"/>
  <c r="H390"/>
  <c r="F389"/>
  <c r="E388"/>
  <c r="F388"/>
  <c r="F387"/>
  <c r="I387"/>
  <c r="E387"/>
  <c r="H386"/>
  <c r="E384"/>
  <c r="F384"/>
  <c r="I384"/>
  <c r="E382"/>
  <c r="F382"/>
  <c r="I382"/>
  <c r="E380"/>
  <c r="F380"/>
  <c r="I380"/>
  <c r="H379"/>
  <c r="E378"/>
  <c r="F378"/>
  <c r="I378"/>
  <c r="F377"/>
  <c r="E377"/>
  <c r="E385"/>
  <c r="F385"/>
  <c r="I385"/>
  <c r="H376"/>
  <c r="E374"/>
  <c r="F374"/>
  <c r="I374"/>
  <c r="F373"/>
  <c r="E373"/>
  <c r="E375"/>
  <c r="F375"/>
  <c r="I375"/>
  <c r="F372"/>
  <c r="I371"/>
  <c r="F371"/>
  <c r="H370"/>
  <c r="E369"/>
  <c r="F369"/>
  <c r="I369"/>
  <c r="H368"/>
  <c r="F367"/>
  <c r="H366"/>
  <c r="E365"/>
  <c r="F365"/>
  <c r="I365"/>
  <c r="F364"/>
  <c r="D367"/>
  <c r="I367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40"/>
  <c r="H336"/>
  <c r="E331"/>
  <c r="E335"/>
  <c r="F335"/>
  <c r="I335"/>
  <c r="H330"/>
  <c r="E329"/>
  <c r="F329"/>
  <c r="I329"/>
  <c r="H328"/>
  <c r="E327"/>
  <c r="F327"/>
  <c r="I327"/>
  <c r="H326"/>
  <c r="E325"/>
  <c r="F325"/>
  <c r="I325"/>
  <c r="H324"/>
  <c r="E323"/>
  <c r="F323"/>
  <c r="I323"/>
  <c r="I322"/>
  <c r="F322"/>
  <c r="E322"/>
  <c r="H321"/>
  <c r="H319"/>
  <c r="H317"/>
  <c r="E315"/>
  <c r="F315"/>
  <c r="I315"/>
  <c r="F314"/>
  <c r="E314"/>
  <c r="E320"/>
  <c r="F320"/>
  <c r="I320"/>
  <c r="H313"/>
  <c r="F312"/>
  <c r="E311"/>
  <c r="I311"/>
  <c r="H310"/>
  <c r="E309"/>
  <c r="F309"/>
  <c r="I309"/>
  <c r="H308"/>
  <c r="E307"/>
  <c r="F307"/>
  <c r="I307"/>
  <c r="E305"/>
  <c r="F305"/>
  <c r="I305"/>
  <c r="F304"/>
  <c r="E304"/>
  <c r="E306"/>
  <c r="F306"/>
  <c r="I306"/>
  <c r="E301"/>
  <c r="F301"/>
  <c r="H300"/>
  <c r="E298"/>
  <c r="E299"/>
  <c r="F299"/>
  <c r="H297"/>
  <c r="H294"/>
  <c r="E292"/>
  <c r="E295"/>
  <c r="F289"/>
  <c r="E289"/>
  <c r="H288"/>
  <c r="F282"/>
  <c r="H281"/>
  <c r="E280"/>
  <c r="F280"/>
  <c r="I280"/>
  <c r="H279"/>
  <c r="E278"/>
  <c r="F278"/>
  <c r="I278"/>
  <c r="H277"/>
  <c r="E276"/>
  <c r="F276"/>
  <c r="I276"/>
  <c r="H275"/>
  <c r="E274"/>
  <c r="F274"/>
  <c r="I274"/>
  <c r="H273"/>
  <c r="E272"/>
  <c r="F272"/>
  <c r="I272"/>
  <c r="F271"/>
  <c r="E271"/>
  <c r="E287"/>
  <c r="F287"/>
  <c r="I287"/>
  <c r="H270"/>
  <c r="H268"/>
  <c r="H266"/>
  <c r="H264"/>
  <c r="H262"/>
  <c r="E260"/>
  <c r="E269"/>
  <c r="F269"/>
  <c r="I269"/>
  <c r="H259"/>
  <c r="F257"/>
  <c r="E256"/>
  <c r="F256"/>
  <c r="E255"/>
  <c r="F255"/>
  <c r="F254"/>
  <c r="I254"/>
  <c r="E254"/>
  <c r="E258"/>
  <c r="F258"/>
  <c r="E251"/>
  <c r="F251"/>
  <c r="H250"/>
  <c r="F249"/>
  <c r="H247"/>
  <c r="H242"/>
  <c r="H240"/>
  <c r="E237"/>
  <c r="E243"/>
  <c r="F234"/>
  <c r="E234"/>
  <c r="H233"/>
  <c r="H232"/>
  <c r="H230"/>
  <c r="H229"/>
  <c r="E227"/>
  <c r="E231"/>
  <c r="F231"/>
  <c r="I231"/>
  <c r="H226"/>
  <c r="E223"/>
  <c r="E225"/>
  <c r="F225"/>
  <c r="I225"/>
  <c r="H222"/>
  <c r="E220"/>
  <c r="E221"/>
  <c r="F221"/>
  <c r="H219"/>
  <c r="H218"/>
  <c r="H216"/>
  <c r="E214"/>
  <c r="F214"/>
  <c r="I214"/>
  <c r="F213"/>
  <c r="E213"/>
  <c r="E217"/>
  <c r="F217"/>
  <c r="I217"/>
  <c r="H212"/>
  <c r="H209"/>
  <c r="F208"/>
  <c r="H207"/>
  <c r="H205"/>
  <c r="E203"/>
  <c r="E210"/>
  <c r="F200"/>
  <c r="E200"/>
  <c r="H199"/>
  <c r="F198"/>
  <c r="H196"/>
  <c r="E195"/>
  <c r="F195"/>
  <c r="I195"/>
  <c r="H194"/>
  <c r="F193"/>
  <c r="H192"/>
  <c r="E191"/>
  <c r="F191"/>
  <c r="I191"/>
  <c r="H190"/>
  <c r="E189"/>
  <c r="F189"/>
  <c r="I189"/>
  <c r="H188"/>
  <c r="E187"/>
  <c r="F187"/>
  <c r="I187"/>
  <c r="F186"/>
  <c r="E186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68"/>
  <c r="F168"/>
  <c r="I168"/>
  <c r="H160"/>
  <c r="H159"/>
  <c r="E158"/>
  <c r="F158"/>
  <c r="F157"/>
  <c r="I157"/>
  <c r="E157"/>
  <c r="E197"/>
  <c r="F197"/>
  <c r="I197"/>
  <c r="E154"/>
  <c r="F154"/>
  <c r="I154"/>
  <c r="B434"/>
  <c r="H153"/>
  <c r="H152"/>
  <c r="E146"/>
  <c r="E151"/>
  <c r="F151"/>
  <c r="E138"/>
  <c r="E145"/>
  <c r="F145"/>
  <c r="F135"/>
  <c r="I135"/>
  <c r="B433"/>
  <c r="E135"/>
  <c r="H134"/>
  <c r="F133"/>
  <c r="F132"/>
  <c r="E130"/>
  <c r="E131"/>
  <c r="F131"/>
  <c r="E125"/>
  <c r="E129"/>
  <c r="F129"/>
  <c r="E122"/>
  <c r="F122"/>
  <c r="H112"/>
  <c r="F111"/>
  <c r="E108"/>
  <c r="E110"/>
  <c r="F110"/>
  <c r="H106"/>
  <c r="E103"/>
  <c r="E104"/>
  <c r="F104"/>
  <c r="I104"/>
  <c r="H101"/>
  <c r="H99"/>
  <c r="H97"/>
  <c r="H95"/>
  <c r="H93"/>
  <c r="H92"/>
  <c r="H90"/>
  <c r="E88"/>
  <c r="E91"/>
  <c r="F91"/>
  <c r="I91"/>
  <c r="H86"/>
  <c r="H85"/>
  <c r="H83"/>
  <c r="H82"/>
  <c r="E81"/>
  <c r="F81"/>
  <c r="I81"/>
  <c r="F80"/>
  <c r="E80"/>
  <c r="E84"/>
  <c r="F84"/>
  <c r="I84"/>
  <c r="H79"/>
  <c r="H78"/>
  <c r="E75"/>
  <c r="E76"/>
  <c r="F76"/>
  <c r="I76"/>
  <c r="E428" i="7"/>
  <c r="F428"/>
  <c r="I426"/>
  <c r="F426"/>
  <c r="E424"/>
  <c r="F424"/>
  <c r="H422"/>
  <c r="H421"/>
  <c r="H420"/>
  <c r="E418"/>
  <c r="F418"/>
  <c r="I418"/>
  <c r="H417"/>
  <c r="H416"/>
  <c r="E413"/>
  <c r="F413"/>
  <c r="I412"/>
  <c r="F412"/>
  <c r="E412"/>
  <c r="H411"/>
  <c r="F409"/>
  <c r="I409"/>
  <c r="E409"/>
  <c r="E410"/>
  <c r="F410"/>
  <c r="H408"/>
  <c r="F406"/>
  <c r="E405"/>
  <c r="F405"/>
  <c r="F403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I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E213"/>
  <c r="E217"/>
  <c r="F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F161"/>
  <c r="E161"/>
  <c r="H160"/>
  <c r="H159"/>
  <c r="E157"/>
  <c r="E158"/>
  <c r="F158"/>
  <c r="E154"/>
  <c r="F154"/>
  <c r="H153"/>
  <c r="H152"/>
  <c r="E146"/>
  <c r="E151"/>
  <c r="F151"/>
  <c r="E138"/>
  <c r="E145"/>
  <c r="F145"/>
  <c r="E135"/>
  <c r="F135"/>
  <c r="I135"/>
  <c r="B433"/>
  <c r="H134"/>
  <c r="F133"/>
  <c r="F132"/>
  <c r="E130"/>
  <c r="E131"/>
  <c r="F131"/>
  <c r="E125"/>
  <c r="F125"/>
  <c r="E122"/>
  <c r="F122"/>
  <c r="H112"/>
  <c r="F111"/>
  <c r="E108"/>
  <c r="E110"/>
  <c r="F110"/>
  <c r="H106"/>
  <c r="E103"/>
  <c r="E105"/>
  <c r="F105"/>
  <c r="H101"/>
  <c r="H99"/>
  <c r="H97"/>
  <c r="H95"/>
  <c r="H93"/>
  <c r="H92"/>
  <c r="H90"/>
  <c r="E88"/>
  <c r="E100"/>
  <c r="F100"/>
  <c r="I100"/>
  <c r="H86"/>
  <c r="H85"/>
  <c r="H83"/>
  <c r="H82"/>
  <c r="F80"/>
  <c r="E80"/>
  <c r="E84"/>
  <c r="F84"/>
  <c r="I84"/>
  <c r="H79"/>
  <c r="H78"/>
  <c r="E75"/>
  <c r="E77"/>
  <c r="F77"/>
  <c r="E428" i="8"/>
  <c r="F428"/>
  <c r="I426"/>
  <c r="F426"/>
  <c r="E424"/>
  <c r="F424"/>
  <c r="H422"/>
  <c r="H421"/>
  <c r="H420"/>
  <c r="E418"/>
  <c r="F418"/>
  <c r="I418"/>
  <c r="H417"/>
  <c r="H416"/>
  <c r="I412"/>
  <c r="E412"/>
  <c r="E413"/>
  <c r="F413"/>
  <c r="H411"/>
  <c r="E409"/>
  <c r="F409"/>
  <c r="I409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I355"/>
  <c r="F356"/>
  <c r="E356"/>
  <c r="F355"/>
  <c r="H354"/>
  <c r="E353"/>
  <c r="F353"/>
  <c r="F352"/>
  <c r="I352"/>
  <c r="H351"/>
  <c r="I349"/>
  <c r="I361"/>
  <c r="B441"/>
  <c r="F350"/>
  <c r="E350"/>
  <c r="F349"/>
  <c r="E346"/>
  <c r="F346"/>
  <c r="H345"/>
  <c r="E343"/>
  <c r="E344"/>
  <c r="F344"/>
  <c r="H342"/>
  <c r="H339"/>
  <c r="E337"/>
  <c r="E338"/>
  <c r="F338"/>
  <c r="H336"/>
  <c r="E331"/>
  <c r="E334"/>
  <c r="F334"/>
  <c r="I334"/>
  <c r="H330"/>
  <c r="H328"/>
  <c r="H326"/>
  <c r="H324"/>
  <c r="E322"/>
  <c r="E329"/>
  <c r="F329"/>
  <c r="I329"/>
  <c r="H321"/>
  <c r="H319"/>
  <c r="H317"/>
  <c r="E314"/>
  <c r="E320"/>
  <c r="F320"/>
  <c r="H313"/>
  <c r="F312"/>
  <c r="H310"/>
  <c r="E309"/>
  <c r="F309"/>
  <c r="H308"/>
  <c r="E307"/>
  <c r="F307"/>
  <c r="F304"/>
  <c r="E304"/>
  <c r="E306"/>
  <c r="F306"/>
  <c r="E301"/>
  <c r="F301"/>
  <c r="H300"/>
  <c r="E298"/>
  <c r="E299"/>
  <c r="F299"/>
  <c r="H297"/>
  <c r="H294"/>
  <c r="E292"/>
  <c r="E293"/>
  <c r="F293"/>
  <c r="F289"/>
  <c r="E289"/>
  <c r="H288"/>
  <c r="F282"/>
  <c r="H281"/>
  <c r="H279"/>
  <c r="H277"/>
  <c r="H275"/>
  <c r="H273"/>
  <c r="F271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E234"/>
  <c r="F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E177"/>
  <c r="E182"/>
  <c r="F182"/>
  <c r="I182"/>
  <c r="H176"/>
  <c r="H174"/>
  <c r="H173"/>
  <c r="H172"/>
  <c r="H169"/>
  <c r="H167"/>
  <c r="H166"/>
  <c r="H165"/>
  <c r="H163"/>
  <c r="E161"/>
  <c r="E170"/>
  <c r="H160"/>
  <c r="H159"/>
  <c r="E157"/>
  <c r="E154"/>
  <c r="F154"/>
  <c r="H153"/>
  <c r="H152"/>
  <c r="E146"/>
  <c r="F146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H79"/>
  <c r="H78"/>
  <c r="E75"/>
  <c r="E77"/>
  <c r="F77"/>
  <c r="I77"/>
  <c r="E428" i="9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E322"/>
  <c r="E329"/>
  <c r="F329"/>
  <c r="I329"/>
  <c r="H321"/>
  <c r="H319"/>
  <c r="H317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E213"/>
  <c r="E217"/>
  <c r="F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E177"/>
  <c r="E182"/>
  <c r="F182"/>
  <c r="H176"/>
  <c r="H174"/>
  <c r="H173"/>
  <c r="H172"/>
  <c r="H169"/>
  <c r="H167"/>
  <c r="H166"/>
  <c r="H165"/>
  <c r="H163"/>
  <c r="F161"/>
  <c r="E161"/>
  <c r="H160"/>
  <c r="H159"/>
  <c r="E157"/>
  <c r="E197"/>
  <c r="F197"/>
  <c r="I197"/>
  <c r="E154"/>
  <c r="F154"/>
  <c r="H153"/>
  <c r="H152"/>
  <c r="E146"/>
  <c r="F146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H79"/>
  <c r="H78"/>
  <c r="E75"/>
  <c r="E77"/>
  <c r="F77"/>
  <c r="I77"/>
  <c r="E428" i="10"/>
  <c r="F428"/>
  <c r="I426"/>
  <c r="F426"/>
  <c r="E424"/>
  <c r="F424"/>
  <c r="H422"/>
  <c r="H421"/>
  <c r="H420"/>
  <c r="E418"/>
  <c r="E419"/>
  <c r="F419"/>
  <c r="H417"/>
  <c r="H416"/>
  <c r="I412"/>
  <c r="E412"/>
  <c r="E413"/>
  <c r="F413"/>
  <c r="H411"/>
  <c r="E409"/>
  <c r="E410"/>
  <c r="F410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F356"/>
  <c r="E356"/>
  <c r="I355"/>
  <c r="F355"/>
  <c r="H354"/>
  <c r="E353"/>
  <c r="F353"/>
  <c r="F352"/>
  <c r="I352"/>
  <c r="H351"/>
  <c r="F350"/>
  <c r="E350"/>
  <c r="I349"/>
  <c r="I361"/>
  <c r="B441"/>
  <c r="F349"/>
  <c r="E346"/>
  <c r="F346"/>
  <c r="H345"/>
  <c r="E343"/>
  <c r="E344"/>
  <c r="F344"/>
  <c r="H342"/>
  <c r="H339"/>
  <c r="E337"/>
  <c r="E338"/>
  <c r="F338"/>
  <c r="H336"/>
  <c r="E331"/>
  <c r="E334"/>
  <c r="F334"/>
  <c r="H330"/>
  <c r="H328"/>
  <c r="H326"/>
  <c r="H324"/>
  <c r="F322"/>
  <c r="E322"/>
  <c r="E329"/>
  <c r="F329"/>
  <c r="H321"/>
  <c r="H319"/>
  <c r="H317"/>
  <c r="F314"/>
  <c r="E314"/>
  <c r="E320"/>
  <c r="F320"/>
  <c r="I320"/>
  <c r="H313"/>
  <c r="F312"/>
  <c r="H310"/>
  <c r="H308"/>
  <c r="E304"/>
  <c r="E306"/>
  <c r="F306"/>
  <c r="E301"/>
  <c r="F301"/>
  <c r="H300"/>
  <c r="E298"/>
  <c r="E299"/>
  <c r="F299"/>
  <c r="H297"/>
  <c r="H294"/>
  <c r="E292"/>
  <c r="E293"/>
  <c r="F293"/>
  <c r="E289"/>
  <c r="F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F254"/>
  <c r="I254"/>
  <c r="E254"/>
  <c r="E258"/>
  <c r="F258"/>
  <c r="E251"/>
  <c r="F251"/>
  <c r="H250"/>
  <c r="F249"/>
  <c r="H247"/>
  <c r="H242"/>
  <c r="H240"/>
  <c r="E237"/>
  <c r="E238"/>
  <c r="F238"/>
  <c r="E234"/>
  <c r="F234"/>
  <c r="H233"/>
  <c r="H232"/>
  <c r="H230"/>
  <c r="H229"/>
  <c r="E227"/>
  <c r="E228"/>
  <c r="F228"/>
  <c r="H226"/>
  <c r="E223"/>
  <c r="E224"/>
  <c r="F224"/>
  <c r="H222"/>
  <c r="E220"/>
  <c r="E221"/>
  <c r="F221"/>
  <c r="H219"/>
  <c r="H218"/>
  <c r="H216"/>
  <c r="E213"/>
  <c r="E217"/>
  <c r="F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F161"/>
  <c r="E161"/>
  <c r="H160"/>
  <c r="H159"/>
  <c r="E157"/>
  <c r="E158"/>
  <c r="F158"/>
  <c r="E154"/>
  <c r="F154"/>
  <c r="H153"/>
  <c r="H152"/>
  <c r="F146"/>
  <c r="E146"/>
  <c r="E151"/>
  <c r="F151"/>
  <c r="E138"/>
  <c r="E145"/>
  <c r="F145"/>
  <c r="E135"/>
  <c r="F135"/>
  <c r="I135"/>
  <c r="B433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1"/>
  <c r="F81"/>
  <c r="H79"/>
  <c r="H78"/>
  <c r="E75"/>
  <c r="E77"/>
  <c r="F77"/>
  <c r="I77"/>
  <c r="E428" i="6"/>
  <c r="F428"/>
  <c r="I426"/>
  <c r="F426"/>
  <c r="E424"/>
  <c r="F424"/>
  <c r="H422"/>
  <c r="H421"/>
  <c r="H420"/>
  <c r="E418"/>
  <c r="F418"/>
  <c r="I418"/>
  <c r="H417"/>
  <c r="H416"/>
  <c r="I412"/>
  <c r="E412"/>
  <c r="E413"/>
  <c r="F413"/>
  <c r="H411"/>
  <c r="E409"/>
  <c r="F409"/>
  <c r="I409"/>
  <c r="H408"/>
  <c r="F406"/>
  <c r="E403"/>
  <c r="E414"/>
  <c r="E400"/>
  <c r="F400"/>
  <c r="H399"/>
  <c r="H397"/>
  <c r="F396"/>
  <c r="H395"/>
  <c r="H393"/>
  <c r="H390"/>
  <c r="F389"/>
  <c r="F387"/>
  <c r="I387"/>
  <c r="E387"/>
  <c r="E388"/>
  <c r="F388"/>
  <c r="H386"/>
  <c r="E382"/>
  <c r="F382"/>
  <c r="H379"/>
  <c r="F377"/>
  <c r="E377"/>
  <c r="E385"/>
  <c r="F385"/>
  <c r="I385"/>
  <c r="H376"/>
  <c r="F373"/>
  <c r="E373"/>
  <c r="E375"/>
  <c r="F375"/>
  <c r="I375"/>
  <c r="F372"/>
  <c r="I371"/>
  <c r="F371"/>
  <c r="H370"/>
  <c r="H368"/>
  <c r="F367"/>
  <c r="H366"/>
  <c r="E364"/>
  <c r="E391"/>
  <c r="F361"/>
  <c r="H360"/>
  <c r="E359"/>
  <c r="F359"/>
  <c r="F358"/>
  <c r="I358"/>
  <c r="H357"/>
  <c r="I355"/>
  <c r="F356"/>
  <c r="E356"/>
  <c r="F355"/>
  <c r="H354"/>
  <c r="E353"/>
  <c r="F353"/>
  <c r="F352"/>
  <c r="I352"/>
  <c r="H351"/>
  <c r="I349"/>
  <c r="I361"/>
  <c r="B441"/>
  <c r="F350"/>
  <c r="E350"/>
  <c r="F349"/>
  <c r="E346"/>
  <c r="F346"/>
  <c r="H345"/>
  <c r="E343"/>
  <c r="E344"/>
  <c r="F344"/>
  <c r="H342"/>
  <c r="H339"/>
  <c r="E337"/>
  <c r="E338"/>
  <c r="F338"/>
  <c r="H336"/>
  <c r="E331"/>
  <c r="E334"/>
  <c r="F334"/>
  <c r="I334"/>
  <c r="H330"/>
  <c r="H328"/>
  <c r="H326"/>
  <c r="H324"/>
  <c r="E322"/>
  <c r="E329"/>
  <c r="F329"/>
  <c r="I329"/>
  <c r="H321"/>
  <c r="H319"/>
  <c r="H317"/>
  <c r="E314"/>
  <c r="E320"/>
  <c r="F320"/>
  <c r="H313"/>
  <c r="F312"/>
  <c r="H310"/>
  <c r="H308"/>
  <c r="F304"/>
  <c r="E304"/>
  <c r="E306"/>
  <c r="F306"/>
  <c r="I306"/>
  <c r="E301"/>
  <c r="F301"/>
  <c r="H300"/>
  <c r="E298"/>
  <c r="E299"/>
  <c r="F299"/>
  <c r="H297"/>
  <c r="H294"/>
  <c r="E292"/>
  <c r="E293"/>
  <c r="F293"/>
  <c r="F289"/>
  <c r="E289"/>
  <c r="H288"/>
  <c r="F282"/>
  <c r="H281"/>
  <c r="H279"/>
  <c r="H277"/>
  <c r="H275"/>
  <c r="H273"/>
  <c r="E271"/>
  <c r="E287"/>
  <c r="F287"/>
  <c r="I287"/>
  <c r="H270"/>
  <c r="H268"/>
  <c r="H266"/>
  <c r="H264"/>
  <c r="H262"/>
  <c r="E260"/>
  <c r="E269"/>
  <c r="F269"/>
  <c r="I269"/>
  <c r="H259"/>
  <c r="F257"/>
  <c r="E254"/>
  <c r="E258"/>
  <c r="F258"/>
  <c r="E251"/>
  <c r="F251"/>
  <c r="H250"/>
  <c r="F249"/>
  <c r="H247"/>
  <c r="H242"/>
  <c r="H240"/>
  <c r="E237"/>
  <c r="E238"/>
  <c r="F238"/>
  <c r="I238"/>
  <c r="F234"/>
  <c r="E234"/>
  <c r="H233"/>
  <c r="H232"/>
  <c r="H230"/>
  <c r="H229"/>
  <c r="E227"/>
  <c r="E228"/>
  <c r="F228"/>
  <c r="I228"/>
  <c r="H226"/>
  <c r="E223"/>
  <c r="E224"/>
  <c r="F224"/>
  <c r="I224"/>
  <c r="H222"/>
  <c r="E220"/>
  <c r="E221"/>
  <c r="F221"/>
  <c r="H219"/>
  <c r="H218"/>
  <c r="H216"/>
  <c r="E213"/>
  <c r="E217"/>
  <c r="F217"/>
  <c r="I217"/>
  <c r="H212"/>
  <c r="H209"/>
  <c r="F208"/>
  <c r="H207"/>
  <c r="H205"/>
  <c r="E203"/>
  <c r="E210"/>
  <c r="E200"/>
  <c r="F200"/>
  <c r="H199"/>
  <c r="F198"/>
  <c r="H196"/>
  <c r="H194"/>
  <c r="F193"/>
  <c r="H192"/>
  <c r="H190"/>
  <c r="H188"/>
  <c r="E186"/>
  <c r="E195"/>
  <c r="F195"/>
  <c r="I195"/>
  <c r="H185"/>
  <c r="F184"/>
  <c r="H183"/>
  <c r="H181"/>
  <c r="H179"/>
  <c r="F177"/>
  <c r="E177"/>
  <c r="E182"/>
  <c r="F182"/>
  <c r="I182"/>
  <c r="H176"/>
  <c r="H174"/>
  <c r="H173"/>
  <c r="H172"/>
  <c r="H169"/>
  <c r="H167"/>
  <c r="H166"/>
  <c r="H165"/>
  <c r="H163"/>
  <c r="F161"/>
  <c r="E161"/>
  <c r="H160"/>
  <c r="H159"/>
  <c r="E157"/>
  <c r="E158"/>
  <c r="F158"/>
  <c r="E154"/>
  <c r="F154"/>
  <c r="H153"/>
  <c r="H152"/>
  <c r="E146"/>
  <c r="E151"/>
  <c r="F151"/>
  <c r="E138"/>
  <c r="F138"/>
  <c r="E135"/>
  <c r="F135"/>
  <c r="H134"/>
  <c r="F133"/>
  <c r="F132"/>
  <c r="E130"/>
  <c r="F130"/>
  <c r="E125"/>
  <c r="F125"/>
  <c r="E122"/>
  <c r="F122"/>
  <c r="H112"/>
  <c r="F111"/>
  <c r="E108"/>
  <c r="E110"/>
  <c r="F110"/>
  <c r="H106"/>
  <c r="E103"/>
  <c r="E105"/>
  <c r="F105"/>
  <c r="I105"/>
  <c r="H101"/>
  <c r="H99"/>
  <c r="H97"/>
  <c r="H95"/>
  <c r="H93"/>
  <c r="H92"/>
  <c r="H90"/>
  <c r="E88"/>
  <c r="E100"/>
  <c r="F100"/>
  <c r="I100"/>
  <c r="H86"/>
  <c r="H85"/>
  <c r="H83"/>
  <c r="H82"/>
  <c r="E80"/>
  <c r="E84"/>
  <c r="F84"/>
  <c r="H79"/>
  <c r="H78"/>
  <c r="E75"/>
  <c r="E77"/>
  <c r="F77"/>
  <c r="I77"/>
  <c r="I77" i="7"/>
  <c r="I105"/>
  <c r="I154"/>
  <c r="B434"/>
  <c r="I217"/>
  <c r="I224"/>
  <c r="I228"/>
  <c r="I306"/>
  <c r="I334"/>
  <c r="I403"/>
  <c r="I154" i="8"/>
  <c r="B434"/>
  <c r="I81"/>
  <c r="I135"/>
  <c r="B433"/>
  <c r="I306"/>
  <c r="I307"/>
  <c r="I309"/>
  <c r="I320"/>
  <c r="I382"/>
  <c r="I81" i="9"/>
  <c r="I135"/>
  <c r="B433"/>
  <c r="I182"/>
  <c r="I217"/>
  <c r="I224"/>
  <c r="I228"/>
  <c r="I306"/>
  <c r="I334"/>
  <c r="I154"/>
  <c r="B434"/>
  <c r="I382"/>
  <c r="I382" i="10"/>
  <c r="I81"/>
  <c r="I154"/>
  <c r="B434"/>
  <c r="I217"/>
  <c r="I224"/>
  <c r="I228"/>
  <c r="I238"/>
  <c r="I306"/>
  <c r="I329"/>
  <c r="I334"/>
  <c r="I154" i="6"/>
  <c r="B434"/>
  <c r="I84"/>
  <c r="I135"/>
  <c r="B433"/>
  <c r="I320"/>
  <c r="I382"/>
  <c r="E245" i="14"/>
  <c r="F245"/>
  <c r="I245"/>
  <c r="E246"/>
  <c r="F246"/>
  <c r="I246"/>
  <c r="E244"/>
  <c r="F244"/>
  <c r="I244"/>
  <c r="I243"/>
  <c r="F243"/>
  <c r="E398"/>
  <c r="F398"/>
  <c r="I398"/>
  <c r="E394"/>
  <c r="F394"/>
  <c r="I394"/>
  <c r="E392"/>
  <c r="F392"/>
  <c r="I392"/>
  <c r="I391"/>
  <c r="F391"/>
  <c r="E415"/>
  <c r="F415"/>
  <c r="F414"/>
  <c r="I414"/>
  <c r="D193"/>
  <c r="I193"/>
  <c r="I364"/>
  <c r="E211"/>
  <c r="F211"/>
  <c r="I210"/>
  <c r="F210"/>
  <c r="E296"/>
  <c r="F296"/>
  <c r="F295"/>
  <c r="I295"/>
  <c r="E341"/>
  <c r="F341"/>
  <c r="F340"/>
  <c r="I340"/>
  <c r="I80"/>
  <c r="I186"/>
  <c r="I271"/>
  <c r="I304"/>
  <c r="I373"/>
  <c r="I424"/>
  <c r="E77"/>
  <c r="F77"/>
  <c r="I77"/>
  <c r="I75"/>
  <c r="E94"/>
  <c r="F94"/>
  <c r="I94"/>
  <c r="E96"/>
  <c r="F96"/>
  <c r="I96"/>
  <c r="E98"/>
  <c r="F98"/>
  <c r="I98"/>
  <c r="E100"/>
  <c r="F100"/>
  <c r="I100"/>
  <c r="E105"/>
  <c r="F105"/>
  <c r="I105"/>
  <c r="I103"/>
  <c r="F125"/>
  <c r="F130"/>
  <c r="F138"/>
  <c r="F146"/>
  <c r="F161"/>
  <c r="E162"/>
  <c r="F162"/>
  <c r="I162"/>
  <c r="I161"/>
  <c r="E164"/>
  <c r="F164"/>
  <c r="I164"/>
  <c r="E170"/>
  <c r="F177"/>
  <c r="E178"/>
  <c r="F178"/>
  <c r="I178"/>
  <c r="E180"/>
  <c r="F180"/>
  <c r="I180"/>
  <c r="F203"/>
  <c r="E204"/>
  <c r="F204"/>
  <c r="I204"/>
  <c r="E206"/>
  <c r="F206"/>
  <c r="I206"/>
  <c r="E215"/>
  <c r="F215"/>
  <c r="I215"/>
  <c r="I213"/>
  <c r="F220"/>
  <c r="I220"/>
  <c r="F223"/>
  <c r="E224"/>
  <c r="F224"/>
  <c r="I224"/>
  <c r="I223"/>
  <c r="F227"/>
  <c r="E228"/>
  <c r="F228"/>
  <c r="I228"/>
  <c r="I227"/>
  <c r="F237"/>
  <c r="E238"/>
  <c r="F238"/>
  <c r="I238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E293"/>
  <c r="F293"/>
  <c r="F298"/>
  <c r="I298"/>
  <c r="F311"/>
  <c r="E316"/>
  <c r="F316"/>
  <c r="I316"/>
  <c r="I314"/>
  <c r="E318"/>
  <c r="F318"/>
  <c r="I318"/>
  <c r="F331"/>
  <c r="E332"/>
  <c r="F332"/>
  <c r="I332"/>
  <c r="I331"/>
  <c r="E334"/>
  <c r="F334"/>
  <c r="I334"/>
  <c r="F337"/>
  <c r="I337"/>
  <c r="E338"/>
  <c r="F338"/>
  <c r="F343"/>
  <c r="I343"/>
  <c r="E381"/>
  <c r="F381"/>
  <c r="I381"/>
  <c r="I377"/>
  <c r="E383"/>
  <c r="F383"/>
  <c r="I383"/>
  <c r="E407"/>
  <c r="F407"/>
  <c r="F75"/>
  <c r="F88"/>
  <c r="E89"/>
  <c r="F89"/>
  <c r="I89"/>
  <c r="I88"/>
  <c r="F103"/>
  <c r="F108"/>
  <c r="E109"/>
  <c r="F109"/>
  <c r="E126"/>
  <c r="F126"/>
  <c r="E127"/>
  <c r="F127"/>
  <c r="E128"/>
  <c r="F128"/>
  <c r="E139"/>
  <c r="F139"/>
  <c r="E140"/>
  <c r="F140"/>
  <c r="E141"/>
  <c r="F141"/>
  <c r="E142"/>
  <c r="F142"/>
  <c r="E143"/>
  <c r="F143"/>
  <c r="E144"/>
  <c r="F144"/>
  <c r="E147"/>
  <c r="F147"/>
  <c r="E148"/>
  <c r="F148"/>
  <c r="E149"/>
  <c r="F149"/>
  <c r="E150"/>
  <c r="F150"/>
  <c r="E239"/>
  <c r="F239"/>
  <c r="I239"/>
  <c r="E241"/>
  <c r="F241"/>
  <c r="I241"/>
  <c r="E333"/>
  <c r="F333"/>
  <c r="I333"/>
  <c r="E81" i="7"/>
  <c r="F81"/>
  <c r="I81"/>
  <c r="E214"/>
  <c r="F214"/>
  <c r="I214"/>
  <c r="E255"/>
  <c r="F255"/>
  <c r="E272"/>
  <c r="F272"/>
  <c r="I272"/>
  <c r="E315"/>
  <c r="F315"/>
  <c r="I315"/>
  <c r="E323"/>
  <c r="F323"/>
  <c r="I323"/>
  <c r="E325"/>
  <c r="F325"/>
  <c r="I325"/>
  <c r="E327"/>
  <c r="F327"/>
  <c r="I327"/>
  <c r="E365"/>
  <c r="F365"/>
  <c r="I365"/>
  <c r="E369"/>
  <c r="F369"/>
  <c r="I369"/>
  <c r="E404"/>
  <c r="F404"/>
  <c r="E419"/>
  <c r="F419"/>
  <c r="F130"/>
  <c r="F138"/>
  <c r="F146"/>
  <c r="E170"/>
  <c r="E162"/>
  <c r="F162"/>
  <c r="I162"/>
  <c r="E164"/>
  <c r="F164"/>
  <c r="I164"/>
  <c r="E168"/>
  <c r="F168"/>
  <c r="I168"/>
  <c r="E178"/>
  <c r="F178"/>
  <c r="I178"/>
  <c r="E180"/>
  <c r="F180"/>
  <c r="I180"/>
  <c r="F213"/>
  <c r="F254"/>
  <c r="I254"/>
  <c r="E256"/>
  <c r="F256"/>
  <c r="F271"/>
  <c r="F314"/>
  <c r="F322"/>
  <c r="F364"/>
  <c r="E374"/>
  <c r="F374"/>
  <c r="I374"/>
  <c r="E378"/>
  <c r="F378"/>
  <c r="I378"/>
  <c r="E380"/>
  <c r="F380"/>
  <c r="I380"/>
  <c r="E384"/>
  <c r="F384"/>
  <c r="I384"/>
  <c r="E214" i="8"/>
  <c r="F214"/>
  <c r="I214"/>
  <c r="E255"/>
  <c r="F255"/>
  <c r="E272"/>
  <c r="F272"/>
  <c r="I272"/>
  <c r="E305"/>
  <c r="F305"/>
  <c r="I305"/>
  <c r="F314"/>
  <c r="F322"/>
  <c r="E365"/>
  <c r="F365"/>
  <c r="I365"/>
  <c r="E369"/>
  <c r="F369"/>
  <c r="I369"/>
  <c r="E404"/>
  <c r="F404"/>
  <c r="E410"/>
  <c r="F410"/>
  <c r="E419"/>
  <c r="F419"/>
  <c r="E197"/>
  <c r="F197"/>
  <c r="I197"/>
  <c r="F213"/>
  <c r="F254"/>
  <c r="I254"/>
  <c r="E256"/>
  <c r="F256"/>
  <c r="E315"/>
  <c r="F315"/>
  <c r="I315"/>
  <c r="E323"/>
  <c r="F323"/>
  <c r="I323"/>
  <c r="E325"/>
  <c r="F325"/>
  <c r="I325"/>
  <c r="E327"/>
  <c r="F327"/>
  <c r="I327"/>
  <c r="F364"/>
  <c r="D367"/>
  <c r="I367"/>
  <c r="E374"/>
  <c r="F374"/>
  <c r="I374"/>
  <c r="E378"/>
  <c r="F378"/>
  <c r="I378"/>
  <c r="E380"/>
  <c r="F380"/>
  <c r="I380"/>
  <c r="E384"/>
  <c r="F384"/>
  <c r="I384"/>
  <c r="F403"/>
  <c r="I403"/>
  <c r="E405"/>
  <c r="F405"/>
  <c r="F412"/>
  <c r="E170" i="9"/>
  <c r="F254"/>
  <c r="I254"/>
  <c r="E256"/>
  <c r="F256"/>
  <c r="F314"/>
  <c r="F322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E255"/>
  <c r="F255"/>
  <c r="E315"/>
  <c r="F315"/>
  <c r="I315"/>
  <c r="E323"/>
  <c r="F323"/>
  <c r="I323"/>
  <c r="E325"/>
  <c r="F325"/>
  <c r="I325"/>
  <c r="E327"/>
  <c r="F327"/>
  <c r="I327"/>
  <c r="E365"/>
  <c r="F365"/>
  <c r="I365"/>
  <c r="E369"/>
  <c r="F369"/>
  <c r="I369"/>
  <c r="E404"/>
  <c r="F404"/>
  <c r="F138" i="10"/>
  <c r="E170"/>
  <c r="E162"/>
  <c r="F162"/>
  <c r="I162"/>
  <c r="E178"/>
  <c r="F178"/>
  <c r="I178"/>
  <c r="E180"/>
  <c r="F180"/>
  <c r="I180"/>
  <c r="E315"/>
  <c r="F315"/>
  <c r="I315"/>
  <c r="E323"/>
  <c r="F323"/>
  <c r="I323"/>
  <c r="E325"/>
  <c r="F325"/>
  <c r="I325"/>
  <c r="E327"/>
  <c r="F327"/>
  <c r="I327"/>
  <c r="F364"/>
  <c r="E374"/>
  <c r="F374"/>
  <c r="I374"/>
  <c r="E378"/>
  <c r="F378"/>
  <c r="I378"/>
  <c r="E380"/>
  <c r="F380"/>
  <c r="I380"/>
  <c r="E384"/>
  <c r="F384"/>
  <c r="I384"/>
  <c r="F403"/>
  <c r="I403"/>
  <c r="E405"/>
  <c r="F405"/>
  <c r="F409"/>
  <c r="I409"/>
  <c r="F412"/>
  <c r="F418"/>
  <c r="I418"/>
  <c r="E255"/>
  <c r="F255"/>
  <c r="E365"/>
  <c r="F365"/>
  <c r="I365"/>
  <c r="E369"/>
  <c r="F369"/>
  <c r="I369"/>
  <c r="E404"/>
  <c r="F404"/>
  <c r="E81" i="6"/>
  <c r="F81"/>
  <c r="I81"/>
  <c r="I80"/>
  <c r="F80"/>
  <c r="F146"/>
  <c r="E170"/>
  <c r="E162"/>
  <c r="F162"/>
  <c r="I162"/>
  <c r="F254"/>
  <c r="I254"/>
  <c r="E256"/>
  <c r="F256"/>
  <c r="F271"/>
  <c r="E305"/>
  <c r="F305"/>
  <c r="I305"/>
  <c r="F314"/>
  <c r="F322"/>
  <c r="E365"/>
  <c r="F365"/>
  <c r="I365"/>
  <c r="E369"/>
  <c r="F369"/>
  <c r="I369"/>
  <c r="E404"/>
  <c r="F404"/>
  <c r="E410"/>
  <c r="F410"/>
  <c r="E419"/>
  <c r="F419"/>
  <c r="E255"/>
  <c r="F255"/>
  <c r="E315"/>
  <c r="F315"/>
  <c r="I315"/>
  <c r="E323"/>
  <c r="F323"/>
  <c r="I323"/>
  <c r="E325"/>
  <c r="F325"/>
  <c r="I325"/>
  <c r="E327"/>
  <c r="F327"/>
  <c r="I327"/>
  <c r="F364"/>
  <c r="D367"/>
  <c r="I367"/>
  <c r="E374"/>
  <c r="F374"/>
  <c r="I374"/>
  <c r="E378"/>
  <c r="F378"/>
  <c r="I378"/>
  <c r="E380"/>
  <c r="F380"/>
  <c r="I380"/>
  <c r="E384"/>
  <c r="F384"/>
  <c r="I384"/>
  <c r="F403"/>
  <c r="I403"/>
  <c r="E405"/>
  <c r="F405"/>
  <c r="F412"/>
  <c r="E211" i="7"/>
  <c r="F211"/>
  <c r="I210"/>
  <c r="F210"/>
  <c r="E394"/>
  <c r="F394"/>
  <c r="I394"/>
  <c r="E392"/>
  <c r="F392"/>
  <c r="I392"/>
  <c r="F391"/>
  <c r="E398"/>
  <c r="F398"/>
  <c r="I398"/>
  <c r="E415"/>
  <c r="F415"/>
  <c r="F414"/>
  <c r="I414"/>
  <c r="I80"/>
  <c r="I322"/>
  <c r="E175"/>
  <c r="F175"/>
  <c r="I175"/>
  <c r="E171"/>
  <c r="F171"/>
  <c r="I171"/>
  <c r="F170"/>
  <c r="I373"/>
  <c r="I424"/>
  <c r="F75"/>
  <c r="E76"/>
  <c r="F76"/>
  <c r="I76"/>
  <c r="I75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9"/>
  <c r="F139"/>
  <c r="E140"/>
  <c r="F140"/>
  <c r="E141"/>
  <c r="F141"/>
  <c r="E142"/>
  <c r="F142"/>
  <c r="E143"/>
  <c r="F143"/>
  <c r="E144"/>
  <c r="F144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E225"/>
  <c r="F225"/>
  <c r="I225"/>
  <c r="I223"/>
  <c r="E231"/>
  <c r="F231"/>
  <c r="I231"/>
  <c r="I227"/>
  <c r="E239"/>
  <c r="F239"/>
  <c r="I239"/>
  <c r="I237"/>
  <c r="E241"/>
  <c r="F241"/>
  <c r="I241"/>
  <c r="E243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E333"/>
  <c r="F333"/>
  <c r="I333"/>
  <c r="E335"/>
  <c r="F335"/>
  <c r="I335"/>
  <c r="E340"/>
  <c r="E94"/>
  <c r="F94"/>
  <c r="I94"/>
  <c r="E96"/>
  <c r="F96"/>
  <c r="I96"/>
  <c r="E98"/>
  <c r="F98"/>
  <c r="I98"/>
  <c r="F203"/>
  <c r="E204"/>
  <c r="F204"/>
  <c r="I204"/>
  <c r="E206"/>
  <c r="F206"/>
  <c r="I206"/>
  <c r="E215"/>
  <c r="F215"/>
  <c r="I215"/>
  <c r="I213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F337"/>
  <c r="I337"/>
  <c r="F343"/>
  <c r="I343"/>
  <c r="E381"/>
  <c r="F381"/>
  <c r="I381"/>
  <c r="E383"/>
  <c r="F383"/>
  <c r="I383"/>
  <c r="E407"/>
  <c r="F407"/>
  <c r="E175" i="8"/>
  <c r="F175"/>
  <c r="I175"/>
  <c r="E171"/>
  <c r="F171"/>
  <c r="I171"/>
  <c r="I170"/>
  <c r="F170"/>
  <c r="E211"/>
  <c r="F211"/>
  <c r="I210"/>
  <c r="F210"/>
  <c r="E394"/>
  <c r="F394"/>
  <c r="I394"/>
  <c r="E392"/>
  <c r="F392"/>
  <c r="I392"/>
  <c r="F391"/>
  <c r="D396"/>
  <c r="E398"/>
  <c r="F398"/>
  <c r="I398"/>
  <c r="E415"/>
  <c r="F415"/>
  <c r="F414"/>
  <c r="I414"/>
  <c r="I304"/>
  <c r="I364"/>
  <c r="I373"/>
  <c r="I424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E151"/>
  <c r="F151"/>
  <c r="F157"/>
  <c r="I157"/>
  <c r="E158"/>
  <c r="F158"/>
  <c r="F186"/>
  <c r="E187"/>
  <c r="F187"/>
  <c r="I187"/>
  <c r="E189"/>
  <c r="F189"/>
  <c r="I189"/>
  <c r="E191"/>
  <c r="F191"/>
  <c r="I191"/>
  <c r="E225"/>
  <c r="F225"/>
  <c r="I225"/>
  <c r="I223"/>
  <c r="E231"/>
  <c r="F231"/>
  <c r="I231"/>
  <c r="I227"/>
  <c r="E239"/>
  <c r="F239"/>
  <c r="I239"/>
  <c r="E241"/>
  <c r="F241"/>
  <c r="I241"/>
  <c r="E243"/>
  <c r="E274"/>
  <c r="F274"/>
  <c r="I274"/>
  <c r="E276"/>
  <c r="F276"/>
  <c r="I276"/>
  <c r="E278"/>
  <c r="F278"/>
  <c r="I278"/>
  <c r="E280"/>
  <c r="F280"/>
  <c r="I280"/>
  <c r="E295"/>
  <c r="E311"/>
  <c r="E333"/>
  <c r="F333"/>
  <c r="I333"/>
  <c r="E335"/>
  <c r="F335"/>
  <c r="I335"/>
  <c r="E340"/>
  <c r="F80"/>
  <c r="E94"/>
  <c r="F94"/>
  <c r="I94"/>
  <c r="E96"/>
  <c r="F96"/>
  <c r="I96"/>
  <c r="E98"/>
  <c r="F98"/>
  <c r="I98"/>
  <c r="F161"/>
  <c r="E162"/>
  <c r="F162"/>
  <c r="I162"/>
  <c r="E164"/>
  <c r="F164"/>
  <c r="I164"/>
  <c r="E168"/>
  <c r="F168"/>
  <c r="I168"/>
  <c r="F177"/>
  <c r="E178"/>
  <c r="F178"/>
  <c r="I178"/>
  <c r="E180"/>
  <c r="F180"/>
  <c r="I180"/>
  <c r="F203"/>
  <c r="E204"/>
  <c r="F204"/>
  <c r="I204"/>
  <c r="E206"/>
  <c r="F206"/>
  <c r="I206"/>
  <c r="E215"/>
  <c r="F215"/>
  <c r="I215"/>
  <c r="I213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F337"/>
  <c r="I337"/>
  <c r="F343"/>
  <c r="I343"/>
  <c r="E381"/>
  <c r="F381"/>
  <c r="I381"/>
  <c r="E383"/>
  <c r="F383"/>
  <c r="I383"/>
  <c r="E407"/>
  <c r="F407"/>
  <c r="E211" i="9"/>
  <c r="F211"/>
  <c r="I210"/>
  <c r="F210"/>
  <c r="E394"/>
  <c r="F394"/>
  <c r="I394"/>
  <c r="E392"/>
  <c r="F392"/>
  <c r="I392"/>
  <c r="F391"/>
  <c r="E398"/>
  <c r="F398"/>
  <c r="I398"/>
  <c r="E415"/>
  <c r="F415"/>
  <c r="F414"/>
  <c r="I414"/>
  <c r="I424"/>
  <c r="I322"/>
  <c r="E175"/>
  <c r="F175"/>
  <c r="I175"/>
  <c r="E171"/>
  <c r="F171"/>
  <c r="I171"/>
  <c r="I170"/>
  <c r="F170"/>
  <c r="I373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E151"/>
  <c r="F151"/>
  <c r="F157"/>
  <c r="I157"/>
  <c r="E158"/>
  <c r="F158"/>
  <c r="F186"/>
  <c r="E187"/>
  <c r="F187"/>
  <c r="I187"/>
  <c r="E189"/>
  <c r="F189"/>
  <c r="I189"/>
  <c r="E191"/>
  <c r="F191"/>
  <c r="I191"/>
  <c r="F213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E333"/>
  <c r="F333"/>
  <c r="I333"/>
  <c r="E335"/>
  <c r="F335"/>
  <c r="I335"/>
  <c r="E340"/>
  <c r="F80"/>
  <c r="E94"/>
  <c r="F94"/>
  <c r="I94"/>
  <c r="E96"/>
  <c r="F96"/>
  <c r="I96"/>
  <c r="E98"/>
  <c r="F98"/>
  <c r="I98"/>
  <c r="E162"/>
  <c r="F162"/>
  <c r="I162"/>
  <c r="E164"/>
  <c r="F164"/>
  <c r="I164"/>
  <c r="E168"/>
  <c r="F168"/>
  <c r="I168"/>
  <c r="F177"/>
  <c r="E178"/>
  <c r="F178"/>
  <c r="I178"/>
  <c r="E180"/>
  <c r="F180"/>
  <c r="I180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F331"/>
  <c r="E332"/>
  <c r="F332"/>
  <c r="I332"/>
  <c r="I331"/>
  <c r="F337"/>
  <c r="I337"/>
  <c r="F343"/>
  <c r="I343"/>
  <c r="E381"/>
  <c r="F381"/>
  <c r="I381"/>
  <c r="E383"/>
  <c r="F383"/>
  <c r="I383"/>
  <c r="E407"/>
  <c r="F407"/>
  <c r="E211" i="10"/>
  <c r="F211"/>
  <c r="I210"/>
  <c r="F210"/>
  <c r="E394"/>
  <c r="F394"/>
  <c r="I394"/>
  <c r="E392"/>
  <c r="F392"/>
  <c r="I392"/>
  <c r="F391"/>
  <c r="E398"/>
  <c r="F398"/>
  <c r="I398"/>
  <c r="E415"/>
  <c r="F415"/>
  <c r="F414"/>
  <c r="I414"/>
  <c r="I424"/>
  <c r="D184"/>
  <c r="I184"/>
  <c r="I177"/>
  <c r="E175"/>
  <c r="F175"/>
  <c r="I175"/>
  <c r="E171"/>
  <c r="F171"/>
  <c r="I171"/>
  <c r="F170"/>
  <c r="I373"/>
  <c r="F75"/>
  <c r="E76"/>
  <c r="F76"/>
  <c r="I76"/>
  <c r="I75"/>
  <c r="E84"/>
  <c r="F84"/>
  <c r="I84"/>
  <c r="I80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E256"/>
  <c r="F256"/>
  <c r="F271"/>
  <c r="E272"/>
  <c r="F272"/>
  <c r="I272"/>
  <c r="E274"/>
  <c r="F274"/>
  <c r="I274"/>
  <c r="E276"/>
  <c r="F276"/>
  <c r="I276"/>
  <c r="E278"/>
  <c r="F278"/>
  <c r="I278"/>
  <c r="E280"/>
  <c r="F280"/>
  <c r="I280"/>
  <c r="E295"/>
  <c r="F304"/>
  <c r="E305"/>
  <c r="F305"/>
  <c r="I305"/>
  <c r="E307"/>
  <c r="F307"/>
  <c r="I307"/>
  <c r="E309"/>
  <c r="F309"/>
  <c r="I309"/>
  <c r="E311"/>
  <c r="E333"/>
  <c r="F333"/>
  <c r="I333"/>
  <c r="E335"/>
  <c r="F335"/>
  <c r="I335"/>
  <c r="E340"/>
  <c r="F80"/>
  <c r="E94"/>
  <c r="F94"/>
  <c r="I94"/>
  <c r="E96"/>
  <c r="F96"/>
  <c r="I96"/>
  <c r="E98"/>
  <c r="F98"/>
  <c r="I98"/>
  <c r="E164"/>
  <c r="F164"/>
  <c r="I164"/>
  <c r="E168"/>
  <c r="F168"/>
  <c r="I168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I314"/>
  <c r="E318"/>
  <c r="F318"/>
  <c r="I318"/>
  <c r="F331"/>
  <c r="E332"/>
  <c r="F332"/>
  <c r="I332"/>
  <c r="I331"/>
  <c r="F337"/>
  <c r="I337"/>
  <c r="F343"/>
  <c r="I343"/>
  <c r="E381"/>
  <c r="F381"/>
  <c r="I381"/>
  <c r="I377"/>
  <c r="E383"/>
  <c r="F383"/>
  <c r="I383"/>
  <c r="E407"/>
  <c r="F407"/>
  <c r="E175" i="6"/>
  <c r="F175"/>
  <c r="I175"/>
  <c r="E171"/>
  <c r="F171"/>
  <c r="I171"/>
  <c r="F170"/>
  <c r="E394"/>
  <c r="F394"/>
  <c r="I394"/>
  <c r="E392"/>
  <c r="F392"/>
  <c r="I392"/>
  <c r="F391"/>
  <c r="E398"/>
  <c r="F398"/>
  <c r="I398"/>
  <c r="E415"/>
  <c r="F415"/>
  <c r="F414"/>
  <c r="I414"/>
  <c r="I424"/>
  <c r="I364"/>
  <c r="E211"/>
  <c r="F211"/>
  <c r="I210"/>
  <c r="F210"/>
  <c r="I373"/>
  <c r="F75"/>
  <c r="E76"/>
  <c r="F76"/>
  <c r="I76"/>
  <c r="I75"/>
  <c r="F88"/>
  <c r="E89"/>
  <c r="F89"/>
  <c r="I89"/>
  <c r="E91"/>
  <c r="F91"/>
  <c r="I91"/>
  <c r="F103"/>
  <c r="E104"/>
  <c r="F104"/>
  <c r="I104"/>
  <c r="I103"/>
  <c r="F108"/>
  <c r="E109"/>
  <c r="F109"/>
  <c r="E126"/>
  <c r="F126"/>
  <c r="E127"/>
  <c r="F127"/>
  <c r="E128"/>
  <c r="F128"/>
  <c r="E129"/>
  <c r="F129"/>
  <c r="E131"/>
  <c r="F131"/>
  <c r="E139"/>
  <c r="F139"/>
  <c r="E140"/>
  <c r="F140"/>
  <c r="E141"/>
  <c r="F141"/>
  <c r="E142"/>
  <c r="F142"/>
  <c r="E143"/>
  <c r="F143"/>
  <c r="E144"/>
  <c r="F144"/>
  <c r="E145"/>
  <c r="F145"/>
  <c r="E147"/>
  <c r="F147"/>
  <c r="E148"/>
  <c r="F148"/>
  <c r="E149"/>
  <c r="F149"/>
  <c r="E150"/>
  <c r="F150"/>
  <c r="F157"/>
  <c r="I157"/>
  <c r="F186"/>
  <c r="E187"/>
  <c r="F187"/>
  <c r="I187"/>
  <c r="E189"/>
  <c r="F189"/>
  <c r="I189"/>
  <c r="E191"/>
  <c r="F191"/>
  <c r="I191"/>
  <c r="E197"/>
  <c r="F197"/>
  <c r="I197"/>
  <c r="F213"/>
  <c r="E214"/>
  <c r="F214"/>
  <c r="I214"/>
  <c r="E225"/>
  <c r="F225"/>
  <c r="I225"/>
  <c r="I223"/>
  <c r="E231"/>
  <c r="F231"/>
  <c r="I231"/>
  <c r="I227"/>
  <c r="E239"/>
  <c r="F239"/>
  <c r="I239"/>
  <c r="E241"/>
  <c r="F241"/>
  <c r="I241"/>
  <c r="E243"/>
  <c r="E272"/>
  <c r="F272"/>
  <c r="I272"/>
  <c r="E274"/>
  <c r="F274"/>
  <c r="I274"/>
  <c r="E276"/>
  <c r="F276"/>
  <c r="I276"/>
  <c r="E278"/>
  <c r="F278"/>
  <c r="I278"/>
  <c r="E280"/>
  <c r="F280"/>
  <c r="I280"/>
  <c r="E295"/>
  <c r="E307"/>
  <c r="F307"/>
  <c r="I307"/>
  <c r="I304"/>
  <c r="E309"/>
  <c r="F309"/>
  <c r="I309"/>
  <c r="E311"/>
  <c r="E333"/>
  <c r="F333"/>
  <c r="I333"/>
  <c r="E335"/>
  <c r="F335"/>
  <c r="I335"/>
  <c r="E340"/>
  <c r="E94"/>
  <c r="F94"/>
  <c r="I94"/>
  <c r="E96"/>
  <c r="F96"/>
  <c r="I96"/>
  <c r="E98"/>
  <c r="F98"/>
  <c r="I98"/>
  <c r="E164"/>
  <c r="F164"/>
  <c r="I164"/>
  <c r="E168"/>
  <c r="F168"/>
  <c r="I168"/>
  <c r="I161"/>
  <c r="E178"/>
  <c r="F178"/>
  <c r="I178"/>
  <c r="E180"/>
  <c r="F180"/>
  <c r="I180"/>
  <c r="F203"/>
  <c r="E204"/>
  <c r="F204"/>
  <c r="I204"/>
  <c r="E206"/>
  <c r="F206"/>
  <c r="I206"/>
  <c r="E215"/>
  <c r="F215"/>
  <c r="I215"/>
  <c r="F220"/>
  <c r="I220"/>
  <c r="F223"/>
  <c r="F227"/>
  <c r="F237"/>
  <c r="E248"/>
  <c r="F248"/>
  <c r="I248"/>
  <c r="F260"/>
  <c r="E261"/>
  <c r="F261"/>
  <c r="I261"/>
  <c r="E263"/>
  <c r="F263"/>
  <c r="I263"/>
  <c r="E265"/>
  <c r="F265"/>
  <c r="I265"/>
  <c r="E267"/>
  <c r="F267"/>
  <c r="I267"/>
  <c r="F292"/>
  <c r="I292"/>
  <c r="F298"/>
  <c r="I298"/>
  <c r="E316"/>
  <c r="F316"/>
  <c r="I316"/>
  <c r="E318"/>
  <c r="F318"/>
  <c r="I318"/>
  <c r="I314"/>
  <c r="F331"/>
  <c r="E332"/>
  <c r="F332"/>
  <c r="I332"/>
  <c r="I331"/>
  <c r="F337"/>
  <c r="I337"/>
  <c r="F343"/>
  <c r="I343"/>
  <c r="E381"/>
  <c r="F381"/>
  <c r="I381"/>
  <c r="E383"/>
  <c r="F383"/>
  <c r="I383"/>
  <c r="I377"/>
  <c r="E407"/>
  <c r="F407"/>
  <c r="D111" i="14"/>
  <c r="I108"/>
  <c r="I122"/>
  <c r="B432"/>
  <c r="E175"/>
  <c r="F175"/>
  <c r="I175"/>
  <c r="E171"/>
  <c r="F171"/>
  <c r="I171"/>
  <c r="I170"/>
  <c r="F170"/>
  <c r="B443"/>
  <c r="I237"/>
  <c r="D208"/>
  <c r="I208"/>
  <c r="I346"/>
  <c r="B440"/>
  <c r="I301"/>
  <c r="B439"/>
  <c r="I260"/>
  <c r="I289"/>
  <c r="B438"/>
  <c r="I251"/>
  <c r="B437"/>
  <c r="I203"/>
  <c r="I234"/>
  <c r="B436"/>
  <c r="D184"/>
  <c r="I184"/>
  <c r="I177"/>
  <c r="I200"/>
  <c r="B435"/>
  <c r="I400"/>
  <c r="B442"/>
  <c r="D396"/>
  <c r="I377" i="7"/>
  <c r="I314"/>
  <c r="I271"/>
  <c r="I170"/>
  <c r="D367"/>
  <c r="I367"/>
  <c r="I364"/>
  <c r="I161"/>
  <c r="D184"/>
  <c r="I184"/>
  <c r="I177"/>
  <c r="I377" i="8"/>
  <c r="I314"/>
  <c r="I271"/>
  <c r="I237"/>
  <c r="I322"/>
  <c r="I377" i="9"/>
  <c r="I314"/>
  <c r="I237"/>
  <c r="D367"/>
  <c r="I367"/>
  <c r="I364"/>
  <c r="I161" i="10"/>
  <c r="I237"/>
  <c r="I322"/>
  <c r="D367"/>
  <c r="I367"/>
  <c r="I364"/>
  <c r="I237" i="6"/>
  <c r="I322"/>
  <c r="F311" i="7"/>
  <c r="I311"/>
  <c r="E246"/>
  <c r="F246"/>
  <c r="I246"/>
  <c r="E244"/>
  <c r="F244"/>
  <c r="I244"/>
  <c r="F243"/>
  <c r="E245"/>
  <c r="F245"/>
  <c r="I245"/>
  <c r="I108"/>
  <c r="D111"/>
  <c r="B443"/>
  <c r="I331"/>
  <c r="I88"/>
  <c r="D396"/>
  <c r="E341"/>
  <c r="F341"/>
  <c r="F340"/>
  <c r="I340"/>
  <c r="E296"/>
  <c r="F296"/>
  <c r="F295"/>
  <c r="I295"/>
  <c r="I301"/>
  <c r="B439"/>
  <c r="I260"/>
  <c r="I289"/>
  <c r="B438"/>
  <c r="D208"/>
  <c r="I208"/>
  <c r="I203"/>
  <c r="I234"/>
  <c r="B436"/>
  <c r="I304"/>
  <c r="D193"/>
  <c r="I193"/>
  <c r="I186"/>
  <c r="I200"/>
  <c r="B435"/>
  <c r="I391"/>
  <c r="I400"/>
  <c r="B442"/>
  <c r="F311" i="8"/>
  <c r="I311"/>
  <c r="I346"/>
  <c r="B440"/>
  <c r="E246"/>
  <c r="F246"/>
  <c r="I246"/>
  <c r="E244"/>
  <c r="F244"/>
  <c r="I244"/>
  <c r="F243"/>
  <c r="E245"/>
  <c r="F245"/>
  <c r="I245"/>
  <c r="B443"/>
  <c r="I331"/>
  <c r="D184"/>
  <c r="I184"/>
  <c r="I177"/>
  <c r="D193"/>
  <c r="I193"/>
  <c r="I391"/>
  <c r="E341"/>
  <c r="F341"/>
  <c r="F340"/>
  <c r="I340"/>
  <c r="E296"/>
  <c r="F296"/>
  <c r="F295"/>
  <c r="I295"/>
  <c r="I301"/>
  <c r="B439"/>
  <c r="I108"/>
  <c r="D111"/>
  <c r="I260"/>
  <c r="I289"/>
  <c r="B438"/>
  <c r="D208"/>
  <c r="I208"/>
  <c r="I203"/>
  <c r="I234"/>
  <c r="B436"/>
  <c r="I161"/>
  <c r="I186"/>
  <c r="I88"/>
  <c r="I400"/>
  <c r="B442"/>
  <c r="B443" i="9"/>
  <c r="F311"/>
  <c r="I311"/>
  <c r="E246"/>
  <c r="F246"/>
  <c r="I246"/>
  <c r="E244"/>
  <c r="F244"/>
  <c r="I244"/>
  <c r="F243"/>
  <c r="E245"/>
  <c r="F245"/>
  <c r="I245"/>
  <c r="I260"/>
  <c r="D208"/>
  <c r="I208"/>
  <c r="I203"/>
  <c r="I161"/>
  <c r="I271"/>
  <c r="D193"/>
  <c r="I193"/>
  <c r="D396"/>
  <c r="E341"/>
  <c r="F341"/>
  <c r="F340"/>
  <c r="I340"/>
  <c r="E296"/>
  <c r="F296"/>
  <c r="F295"/>
  <c r="I295"/>
  <c r="I301"/>
  <c r="B439"/>
  <c r="I108"/>
  <c r="D111"/>
  <c r="D184"/>
  <c r="I184"/>
  <c r="I177"/>
  <c r="I304"/>
  <c r="I213"/>
  <c r="I186"/>
  <c r="I88"/>
  <c r="I391"/>
  <c r="E341" i="10"/>
  <c r="F341"/>
  <c r="F340"/>
  <c r="I340"/>
  <c r="E296"/>
  <c r="F296"/>
  <c r="F295"/>
  <c r="I295"/>
  <c r="I301"/>
  <c r="B439"/>
  <c r="E246"/>
  <c r="F246"/>
  <c r="I246"/>
  <c r="E244"/>
  <c r="F244"/>
  <c r="I244"/>
  <c r="F243"/>
  <c r="E245"/>
  <c r="F245"/>
  <c r="I245"/>
  <c r="B443"/>
  <c r="I304"/>
  <c r="I170"/>
  <c r="D396"/>
  <c r="F311"/>
  <c r="I311"/>
  <c r="I108"/>
  <c r="D111"/>
  <c r="I260"/>
  <c r="D208"/>
  <c r="I208"/>
  <c r="I203"/>
  <c r="I271"/>
  <c r="I213"/>
  <c r="I234"/>
  <c r="B436"/>
  <c r="D193"/>
  <c r="I193"/>
  <c r="I186"/>
  <c r="I88"/>
  <c r="I391"/>
  <c r="I400"/>
  <c r="B443" i="6"/>
  <c r="F311"/>
  <c r="I311"/>
  <c r="E341"/>
  <c r="F341"/>
  <c r="F340"/>
  <c r="I340"/>
  <c r="E296"/>
  <c r="F296"/>
  <c r="F295"/>
  <c r="I295"/>
  <c r="E246"/>
  <c r="F246"/>
  <c r="I246"/>
  <c r="E244"/>
  <c r="F244"/>
  <c r="I244"/>
  <c r="F243"/>
  <c r="E245"/>
  <c r="F245"/>
  <c r="I245"/>
  <c r="I108"/>
  <c r="D111"/>
  <c r="I271"/>
  <c r="I213"/>
  <c r="D193"/>
  <c r="I193"/>
  <c r="I186"/>
  <c r="I391"/>
  <c r="I400"/>
  <c r="B442"/>
  <c r="I301"/>
  <c r="B439"/>
  <c r="I260"/>
  <c r="D208"/>
  <c r="I208"/>
  <c r="I203"/>
  <c r="I88"/>
  <c r="D184"/>
  <c r="I184"/>
  <c r="I177"/>
  <c r="D396"/>
  <c r="I170"/>
  <c r="I400" i="9"/>
  <c r="I346" i="10"/>
  <c r="B440"/>
  <c r="I289" i="6"/>
  <c r="B438"/>
  <c r="I346"/>
  <c r="B440"/>
  <c r="I428" i="14"/>
  <c r="G438"/>
  <c r="B444"/>
  <c r="I346" i="7"/>
  <c r="B440"/>
  <c r="I122" i="8"/>
  <c r="B432"/>
  <c r="B444"/>
  <c r="I234" i="9"/>
  <c r="B436"/>
  <c r="I289" i="10"/>
  <c r="B438"/>
  <c r="I200" i="6"/>
  <c r="B435"/>
  <c r="I122" i="7"/>
  <c r="B432"/>
  <c r="B444"/>
  <c r="I243"/>
  <c r="I251"/>
  <c r="B437"/>
  <c r="I200" i="8"/>
  <c r="B435"/>
  <c r="I243"/>
  <c r="I251"/>
  <c r="B437"/>
  <c r="B442" i="9"/>
  <c r="I346"/>
  <c r="B440"/>
  <c r="I122"/>
  <c r="B432"/>
  <c r="I200"/>
  <c r="B435"/>
  <c r="I289"/>
  <c r="B438"/>
  <c r="I243"/>
  <c r="I251"/>
  <c r="B437"/>
  <c r="B442" i="10"/>
  <c r="I200"/>
  <c r="B435"/>
  <c r="I243"/>
  <c r="I251"/>
  <c r="B437"/>
  <c r="I122"/>
  <c r="B432"/>
  <c r="I234" i="6"/>
  <c r="B436"/>
  <c r="I243"/>
  <c r="I251"/>
  <c r="B437"/>
  <c r="I122"/>
  <c r="B432"/>
  <c r="I428"/>
  <c r="I428" i="8"/>
  <c r="I428" i="10"/>
  <c r="I428" i="7"/>
  <c r="B444" i="9"/>
  <c r="I428"/>
  <c r="B444" i="10"/>
  <c r="B444" i="6"/>
  <c r="A1" i="5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<sst xmlns="http://schemas.openxmlformats.org/spreadsheetml/2006/main" count="4125" uniqueCount="372">
  <si>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</si>
  <si>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</si>
  <si>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</si>
  <si>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</si>
  <si>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</si>
  <si>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</si>
  <si>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</si>
  <si>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</si>
  <si>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</si>
  <si>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</si>
  <si>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</si>
  <si>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</si>
  <si>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</si>
  <si>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</si>
  <si>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</si>
  <si>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</si>
  <si>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</si>
  <si>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</si>
  <si>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</si>
  <si>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</si>
  <si>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</si>
  <si>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</si>
  <si>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</si>
  <si>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</si>
  <si>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</si>
  <si>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</si>
  <si>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</si>
  <si>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</si>
  <si>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</si>
  <si>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</si>
  <si>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</si>
  <si>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</si>
  <si>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</si>
  <si>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</si>
  <si>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</si>
  <si>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</si>
  <si>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</si>
  <si>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</si>
  <si>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</si>
  <si>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</si>
  <si>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</si>
  <si>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</si>
  <si>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</si>
  <si>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</si>
  <si>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</si>
  <si>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</si>
  <si>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</si>
  <si>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</si>
  <si>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</si>
  <si>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</si>
  <si>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</si>
  <si>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</si>
  <si>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</si>
  <si>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</si>
  <si>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</si>
  <si>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</si>
  <si>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</si>
  <si>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</si>
  <si>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</si>
  <si>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</si>
  <si>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</si>
  <si>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</si>
  <si>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</si>
  <si>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</si>
  <si>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</si>
  <si>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</si>
  <si>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</si>
  <si>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</si>
  <si>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</si>
  <si>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Expenditure group, subgroup, and class</t>
  </si>
  <si>
    <t>HES CAT</t>
  </si>
  <si>
    <t>HES SUBCAT(LEVEL I WILL BE ANALYZING AT</t>
  </si>
  <si>
    <t>HES SUBCAT,SUBCAT</t>
  </si>
  <si>
    <t>CORRESPONDING NZSIOC CAT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</si>
  <si>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</si>
  <si>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</si>
  <si>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</si>
  <si>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</si>
  <si>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</si>
  <si>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</si>
  <si>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</si>
  <si>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</si>
  <si>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</si>
  <si>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</si>
  <si>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</si>
  <si>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</si>
  <si>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</si>
  <si>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</si>
  <si>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</si>
  <si>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</si>
  <si>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</si>
  <si>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</si>
  <si>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</si>
  <si>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</si>
  <si>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</si>
  <si>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</si>
  <si>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</si>
  <si>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</si>
  <si>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</si>
  <si>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</si>
  <si>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</si>
  <si>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Beverage and tobacco product manufacturing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</si>
  <si>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</si>
  <si>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</si>
  <si>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</si>
  <si>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</si>
  <si>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</si>
  <si>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</si>
  <si>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</si>
  <si>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</si>
  <si>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</si>
  <si>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</si>
  <si>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</si>
  <si>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</si>
  <si>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</si>
  <si>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</si>
  <si>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</si>
  <si>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</si>
  <si>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</si>
  <si>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</si>
  <si>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</si>
  <si>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</si>
  <si>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</si>
  <si>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</si>
  <si>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</si>
  <si>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</si>
  <si>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</si>
  <si>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</si>
  <si>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Residential property operation</t>
  </si>
  <si>
    <t>Resdential building construction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</si>
  <si>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</si>
  <si>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</si>
  <si>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</si>
  <si>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</si>
  <si>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</si>
  <si>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</si>
  <si>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AVG. SURPRESSED DISTRIBUTION</t>
  </si>
  <si>
    <t>Property maintenance materials</t>
  </si>
  <si>
    <t>Property maintenance services</t>
  </si>
  <si>
    <t>Repair and maintenance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</si>
  <si>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</si>
  <si>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</si>
  <si>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</si>
  <si>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</si>
  <si>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</si>
  <si>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</si>
  <si>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</si>
  <si>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</si>
  <si>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</si>
  <si>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</si>
  <si>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</si>
  <si>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</si>
  <si>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</si>
  <si>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</si>
  <si>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</si>
  <si>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</si>
  <si>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Owner-occupied property operation</t>
  </si>
  <si>
    <t>Total housing and household utilities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</si>
  <si>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</si>
  <si>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</si>
  <si>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</si>
  <si>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</si>
  <si>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</si>
  <si>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</si>
  <si>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</si>
  <si>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</si>
  <si>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</si>
  <si>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</si>
  <si>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</si>
  <si>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</si>
  <si>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Major tools and equipment for the house and garden</t>
  </si>
  <si>
    <t>Small tools and accessories for the house and garden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</si>
  <si>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</si>
  <si>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</si>
  <si>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</si>
  <si>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</si>
  <si>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</si>
  <si>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</si>
  <si>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</si>
  <si>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</si>
  <si>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</si>
  <si>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</si>
  <si>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</si>
  <si>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Medical and other health care services</t>
  </si>
  <si>
    <t>Hospitals</t>
  </si>
  <si>
    <t>Total health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</si>
  <si>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</si>
  <si>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</si>
  <si>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</si>
  <si>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</si>
  <si>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</si>
  <si>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</si>
  <si>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</si>
  <si>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</si>
  <si>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</si>
  <si>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</si>
  <si>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</si>
  <si>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</si>
  <si>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</si>
  <si>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</si>
  <si>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</si>
  <si>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</si>
  <si>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</si>
  <si>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</si>
  <si>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</si>
  <si>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</si>
  <si>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</si>
  <si>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</si>
  <si>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</si>
  <si>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Postal and courier pick up and delivery services</t>
  </si>
  <si>
    <t>Telecommunications services</t>
  </si>
  <si>
    <t>Total communication</t>
  </si>
  <si>
    <t>Audio-visual equipment</t>
  </si>
  <si>
    <t>Computing equipment</t>
  </si>
  <si>
    <t>Recording media</t>
  </si>
  <si>
    <t>Repair of audio-visual, photographic, and information processing equipment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</si>
  <si>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</si>
  <si>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</si>
  <si>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</si>
  <si>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</si>
  <si>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</si>
  <si>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</si>
  <si>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</si>
  <si>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</si>
  <si>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</si>
  <si>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</si>
  <si>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</si>
  <si>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</si>
  <si>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</si>
  <si>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</si>
  <si>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</si>
  <si>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</si>
  <si>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</si>
  <si>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</si>
  <si>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</si>
  <si>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</t>
  </si>
  <si>
    <t>Total recreation and culture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</si>
  <si>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</si>
  <si>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</si>
  <si>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</si>
  <si>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</si>
  <si>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</si>
  <si>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</si>
  <si>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</si>
  <si>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</si>
  <si>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</si>
  <si>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</si>
  <si>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</si>
  <si>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</si>
  <si>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</si>
  <si>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</si>
  <si>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</si>
  <si>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</si>
  <si>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</si>
  <si>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</si>
  <si>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</si>
  <si>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</si>
  <si>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</si>
  <si>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</si>
  <si>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</si>
  <si>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</si>
  <si>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Direct credit service charges</t>
  </si>
  <si>
    <t>Financial intermediation services</t>
  </si>
  <si>
    <t>…</t>
  </si>
  <si>
    <t>Banking and financing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</si>
  <si>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</si>
  <si>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</si>
  <si>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</si>
  <si>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</si>
  <si>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</si>
  <si>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</si>
  <si>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</si>
  <si>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</si>
  <si>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</si>
  <si>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</si>
  <si>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Central government administration and justice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</si>
  <si>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</si>
  <si>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</si>
  <si>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</si>
  <si>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</si>
  <si>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</si>
  <si>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</si>
  <si>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</si>
  <si>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</si>
  <si>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</si>
  <si>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</si>
  <si>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</si>
  <si>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</si>
  <si>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</si>
  <si>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AVG. PER PERSON</t>
  </si>
  <si>
    <t>COMM</t>
  </si>
  <si>
    <t>REC/CULTURE</t>
  </si>
  <si>
    <t>EDUCATION</t>
  </si>
  <si>
    <t>MISC.</t>
  </si>
  <si>
    <t>OTHER</t>
  </si>
  <si>
    <t>TOTAL</t>
  </si>
  <si>
    <t>AVG IN 2007</t>
  </si>
  <si>
    <t>Suppressed</t>
  </si>
  <si>
    <t>s:</t>
  </si>
  <si>
    <t>Legend:</t>
  </si>
  <si>
    <t>data extracted on 23 Jul 2013 03:57 UTC (GMT) from NZ.Stat</t>
  </si>
  <si>
    <t>2007</t>
  </si>
  <si>
    <t>Year ended June</t>
  </si>
  <si>
    <t>Rest of South Island</t>
  </si>
  <si>
    <t>Canterbury</t>
  </si>
  <si>
    <t>Rest of North Island</t>
  </si>
  <si>
    <t>Wellington</t>
  </si>
  <si>
    <t>Auckland</t>
  </si>
  <si>
    <t>Broad region</t>
  </si>
  <si>
    <t>Dataset: Household expenditure for group and subgroup by broad region</t>
  </si>
  <si>
    <t>&lt;?xml version="1.0"?&gt;&lt;WebTableParameter xmlns:xsi="http://www.w3.org/2001/XMLSchema-instance" xmlns:xsd="http://www.w3.org/2001/XMLSchema" xmlns=""&gt;&lt;DataTable Code="TABLECODE916" HasMetadata="true"&gt;&lt;Name LocaleIsoCode="en"&gt;Household expenditure for group and subgroup by broad region&lt;/Name&gt;&lt;Dimension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Code="BROAD_REGION" HasMetadata="true" Display="labels"&gt;&lt;Name LocaleIsoCode="en"&gt;Broad region&lt;/Name&gt;&lt;Member Code="1"&gt;&lt;Name LocaleIsoCode="en"&gt;Auckland&lt;/Name&gt;&lt;/Member&gt;&lt;Member Code="2"&gt;&lt;Name LocaleIsoCode="en"&gt;Wellington&lt;/Name&gt;&lt;/Member&gt;&lt;Member Code="3"&gt;&lt;Name LocaleIsoCode="en"&gt;Rest of North Island&lt;/Name&gt;&lt;/Member&gt;&lt;Member Code="4"&gt;&lt;Name LocaleIsoCode="en"&gt;Canterbury&lt;/Name&gt;&lt;/Member&gt;&lt;Member Code="5"&gt;&lt;Name LocaleIsoCode="en"&gt;Rest of South Island&lt;/Name&gt;&lt;/Member&gt;&lt;/Dimension&gt;&lt;Dimension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Code="BROAD_REGION"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</si>
  <si>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AUCKLAND</t>
  </si>
  <si>
    <t>WELLINGTON</t>
  </si>
  <si>
    <t>REST OF N. ISLAND</t>
  </si>
  <si>
    <t>CANTERBURY</t>
  </si>
  <si>
    <t>REST OF S. ISLAND</t>
  </si>
  <si>
    <t>C TABLE</t>
  </si>
  <si>
    <t>2007 I/O TABLES NZSIOC</t>
  </si>
  <si>
    <t>co2e - INCLUDING PROCESS EMISSIONS</t>
  </si>
  <si>
    <t>Forestry and logging</t>
  </si>
  <si>
    <t>Agriculture, forestry and fishing support services</t>
  </si>
  <si>
    <t>Oil and gas extraction</t>
  </si>
  <si>
    <t>Metal ore and non-metallic mineral mining and quarrying</t>
  </si>
  <si>
    <t>Exploration and other mining support services</t>
  </si>
  <si>
    <t>Printing</t>
  </si>
  <si>
    <t>Basic chemical and basic polymer manufacturing</t>
  </si>
  <si>
    <t>Polymer product and rubber product manufacturing</t>
  </si>
  <si>
    <t>Fabricated metal product manufacturing</t>
  </si>
  <si>
    <t>Machinery manufacturing</t>
  </si>
  <si>
    <t>Electricity generation and on-selling</t>
  </si>
  <si>
    <t>Electricity transmission and distribution</t>
  </si>
  <si>
    <t>Sewerage and drainage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</si>
  <si>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</si>
  <si>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</si>
  <si>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</si>
  <si>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</si>
  <si>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</si>
  <si>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</si>
  <si>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</si>
  <si>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</si>
  <si>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</si>
  <si>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</si>
  <si>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</si>
  <si>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</si>
  <si>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</si>
  <si>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</si>
  <si>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</si>
  <si>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</si>
  <si>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</si>
  <si>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</si>
  <si>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</si>
  <si>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</si>
  <si>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</si>
  <si>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</si>
  <si>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</si>
  <si>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</si>
  <si>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Superannuation funds</t>
  </si>
  <si>
    <t>Auxiliary finance and insurance services</t>
  </si>
  <si>
    <t>Non-residential property operation</t>
  </si>
  <si>
    <t>Scientific, architectural and engineering services</t>
  </si>
  <si>
    <t>Legal and accounting services</t>
  </si>
  <si>
    <t>Advertising, market research and management services</t>
  </si>
  <si>
    <t>Computer system design and related services</t>
  </si>
  <si>
    <t>Travel agency and tour arrangement services</t>
  </si>
  <si>
    <t>Employment and other administrative services</t>
  </si>
  <si>
    <t>Defence</t>
  </si>
  <si>
    <t>Public order, safety and regulatory services</t>
  </si>
  <si>
    <t>Residential care services and social assistance</t>
  </si>
  <si>
    <t>Religious services; civil, professional and other interest groups</t>
  </si>
  <si>
    <t>REGION TABLE PE</t>
  </si>
  <si>
    <t>ANNUAL CARBON EMISSIONS FOR AVERAGE HOUSEHOLD IN 2007 FOR THIS HOUSEHOLD BREAKDOWN</t>
  </si>
  <si>
    <t>AVG IN 2007 WITH PE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</si>
</sst>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6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theme="1"/>
      <name val="Arial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7" fillId="0" borderId="0"/>
    <xf numFmtId="4" fontId="25" fillId="0" borderId="0"/>
  </cellStyleXfs>
  <cellXfs count="89">
    <xf numFmtId="0" fontId="0" fillId="0" borderId="0" xfId="0"/>
    <xf numFmtId="0" fontId="7" fillId="6" borderId="8" xfId="2" quotePrefix="1" applyNumberFormat="1" applyFont="1" applyFill="1" applyBorder="1" applyAlignment="1">
      <alignment horizontal="left"/>
    </xf>
    <xf numFmtId="164" fontId="7" fillId="6" borderId="8" xfId="2" quotePrefix="1" applyNumberFormat="1" applyFont="1" applyFill="1" applyBorder="1" applyAlignment="1">
      <alignment horizontal="left"/>
    </xf>
    <xf numFmtId="0" fontId="7" fillId="0" borderId="8" xfId="2" quotePrefix="1" applyNumberFormat="1" applyFont="1" applyFill="1" applyBorder="1" applyAlignment="1">
      <alignment horizontal="left"/>
    </xf>
    <xf numFmtId="0" fontId="17" fillId="0" borderId="0" xfId="5"/>
    <xf numFmtId="0" fontId="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7" fillId="5" borderId="4" xfId="5" applyNumberFormat="1" applyFont="1" applyFill="1" applyBorder="1" applyAlignment="1">
      <alignment horizontal="right"/>
    </xf>
    <xf numFmtId="0" fontId="5" fillId="4" borderId="4" xfId="5" applyFont="1" applyFill="1" applyBorder="1" applyAlignment="1">
      <alignment horizontal="center"/>
    </xf>
    <xf numFmtId="0" fontId="7" fillId="0" borderId="4" xfId="5" applyNumberFormat="1" applyFont="1" applyBorder="1" applyAlignment="1">
      <alignment horizontal="right"/>
    </xf>
    <xf numFmtId="0" fontId="8" fillId="3" borderId="4" xfId="5" applyFont="1" applyFill="1" applyBorder="1" applyAlignment="1">
      <alignment vertical="top" wrapText="1"/>
    </xf>
    <xf numFmtId="0" fontId="19" fillId="2" borderId="4" xfId="5" applyFont="1" applyFill="1" applyBorder="1" applyAlignment="1">
      <alignment horizontal="center" vertical="top" wrapText="1"/>
    </xf>
    <xf numFmtId="0" fontId="21" fillId="0" borderId="4" xfId="5" applyFont="1" applyBorder="1" applyAlignment="1">
      <alignment horizontal="left" wrapText="1"/>
    </xf>
    <xf numFmtId="0" fontId="7" fillId="0" borderId="4" xfId="5" applyFont="1" applyBorder="1"/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 vertical="top" wrapText="1"/>
    </xf>
    <xf numFmtId="164" fontId="22" fillId="0" borderId="8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64" fontId="23" fillId="0" borderId="8" xfId="0" applyNumberFormat="1" applyFont="1" applyBorder="1" applyAlignment="1">
      <alignment horizontal="left"/>
    </xf>
    <xf numFmtId="4" fontId="7" fillId="0" borderId="8" xfId="0" applyNumberFormat="1" applyFont="1" applyFill="1" applyBorder="1" applyAlignment="1">
      <alignment horizontal="left" vertical="top"/>
    </xf>
    <xf numFmtId="2" fontId="7" fillId="0" borderId="8" xfId="1" applyNumberFormat="1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4" fillId="0" borderId="8" xfId="0" applyNumberFormat="1" applyFont="1" applyBorder="1" applyAlignment="1">
      <alignment horizontal="left"/>
    </xf>
    <xf numFmtId="4" fontId="11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/>
    </xf>
    <xf numFmtId="4" fontId="9" fillId="0" borderId="8" xfId="0" applyNumberFormat="1" applyFont="1" applyBorder="1" applyAlignment="1">
      <alignment horizontal="left"/>
    </xf>
    <xf numFmtId="4" fontId="13" fillId="0" borderId="8" xfId="0" applyNumberFormat="1" applyFont="1" applyFill="1" applyBorder="1" applyAlignment="1">
      <alignment horizontal="left" vertical="top"/>
    </xf>
    <xf numFmtId="2" fontId="14" fillId="0" borderId="8" xfId="1" applyNumberFormat="1" applyFont="1" applyFill="1" applyBorder="1" applyAlignment="1">
      <alignment horizontal="left"/>
    </xf>
    <xf numFmtId="2" fontId="14" fillId="0" borderId="8" xfId="1" applyNumberFormat="1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164" fontId="12" fillId="0" borderId="8" xfId="0" applyNumberFormat="1" applyFont="1" applyBorder="1" applyAlignment="1">
      <alignment horizontal="left"/>
    </xf>
    <xf numFmtId="165" fontId="3" fillId="0" borderId="8" xfId="0" applyNumberFormat="1" applyFont="1" applyBorder="1" applyAlignment="1">
      <alignment horizontal="left"/>
    </xf>
    <xf numFmtId="166" fontId="9" fillId="0" borderId="8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11" fillId="6" borderId="8" xfId="1" applyNumberFormat="1" applyFont="1" applyFill="1" applyBorder="1" applyAlignment="1">
      <alignment horizontal="left" wrapText="1"/>
    </xf>
    <xf numFmtId="164" fontId="11" fillId="6" borderId="8" xfId="2" quotePrefix="1" applyNumberFormat="1" applyFont="1" applyFill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5" borderId="8" xfId="0" applyNumberFormat="1" applyFont="1" applyFill="1" applyBorder="1" applyAlignment="1">
      <alignment horizontal="left"/>
    </xf>
    <xf numFmtId="0" fontId="6" fillId="3" borderId="9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20" fillId="2" borderId="1" xfId="5" applyFont="1" applyFill="1" applyBorder="1" applyAlignment="1">
      <alignment horizontal="right" vertical="center" wrapText="1"/>
    </xf>
    <xf numFmtId="0" fontId="20" fillId="2" borderId="2" xfId="5" applyFont="1" applyFill="1" applyBorder="1" applyAlignment="1">
      <alignment horizontal="right" vertical="center" wrapText="1"/>
    </xf>
    <xf numFmtId="0" fontId="20" fillId="2" borderId="3" xfId="5" applyFont="1" applyFill="1" applyBorder="1" applyAlignment="1">
      <alignment horizontal="right" vertical="center" wrapText="1"/>
    </xf>
    <xf numFmtId="0" fontId="19" fillId="2" borderId="1" xfId="5" applyFont="1" applyFill="1" applyBorder="1" applyAlignment="1">
      <alignment horizontal="center" vertical="top" wrapText="1"/>
    </xf>
    <xf numFmtId="0" fontId="19" fillId="2" borderId="2" xfId="5" applyFont="1" applyFill="1" applyBorder="1" applyAlignment="1">
      <alignment horizontal="center" vertical="top" wrapText="1"/>
    </xf>
    <xf numFmtId="0" fontId="19" fillId="2" borderId="3" xfId="5" applyFont="1" applyFill="1" applyBorder="1" applyAlignment="1">
      <alignment horizontal="center" vertical="top" wrapText="1"/>
    </xf>
    <xf numFmtId="0" fontId="1" fillId="2" borderId="1" xfId="5" applyFont="1" applyFill="1" applyBorder="1" applyAlignment="1">
      <alignment horizontal="right" vertical="center" wrapText="1"/>
    </xf>
    <xf numFmtId="0" fontId="1" fillId="2" borderId="2" xfId="5" applyFont="1" applyFill="1" applyBorder="1" applyAlignment="1">
      <alignment horizontal="right" vertical="center" wrapText="1"/>
    </xf>
    <xf numFmtId="0" fontId="1" fillId="2" borderId="3" xfId="5" applyFont="1" applyFill="1" applyBorder="1" applyAlignment="1">
      <alignment horizontal="right" vertical="center" wrapText="1"/>
    </xf>
    <xf numFmtId="0" fontId="2" fillId="2" borderId="1" xfId="5" applyFont="1" applyFill="1" applyBorder="1" applyAlignment="1">
      <alignment horizontal="center" vertical="top" wrapText="1"/>
    </xf>
    <xf numFmtId="0" fontId="2" fillId="2" borderId="2" xfId="5" applyFont="1" applyFill="1" applyBorder="1" applyAlignment="1">
      <alignment horizontal="center" vertical="top" wrapText="1"/>
    </xf>
    <xf numFmtId="0" fontId="2" fillId="2" borderId="3" xfId="5" applyFont="1" applyFill="1" applyBorder="1" applyAlignment="1">
      <alignment horizontal="center" vertical="top" wrapText="1"/>
    </xf>
    <xf numFmtId="0" fontId="4" fillId="3" borderId="1" xfId="5" applyFont="1" applyFill="1" applyBorder="1" applyAlignment="1">
      <alignment wrapText="1"/>
    </xf>
    <xf numFmtId="0" fontId="4" fillId="3" borderId="2" xfId="5" applyFont="1" applyFill="1" applyBorder="1" applyAlignment="1">
      <alignment wrapText="1"/>
    </xf>
    <xf numFmtId="0" fontId="4" fillId="3" borderId="3" xfId="5" applyFont="1" applyFill="1" applyBorder="1" applyAlignment="1">
      <alignment wrapText="1"/>
    </xf>
    <xf numFmtId="0" fontId="6" fillId="3" borderId="1" xfId="5" applyFont="1" applyFill="1" applyBorder="1" applyAlignment="1">
      <alignment vertical="top" wrapText="1"/>
    </xf>
    <xf numFmtId="0" fontId="6" fillId="3" borderId="2" xfId="5" applyFont="1" applyFill="1" applyBorder="1" applyAlignment="1">
      <alignment vertical="top" wrapText="1"/>
    </xf>
    <xf numFmtId="0" fontId="6" fillId="3" borderId="3" xfId="5" applyFont="1" applyFill="1" applyBorder="1" applyAlignment="1">
      <alignment vertical="top" wrapText="1"/>
    </xf>
    <xf numFmtId="0" fontId="6" fillId="3" borderId="5" xfId="5" applyFont="1" applyFill="1" applyBorder="1" applyAlignment="1">
      <alignment vertical="top" wrapText="1"/>
    </xf>
    <xf numFmtId="0" fontId="6" fillId="3" borderId="6" xfId="5" applyFont="1" applyFill="1" applyBorder="1" applyAlignment="1">
      <alignment vertical="top" wrapText="1"/>
    </xf>
    <xf numFmtId="0" fontId="6" fillId="3" borderId="7" xfId="5" applyFont="1" applyFill="1" applyBorder="1" applyAlignment="1">
      <alignment vertical="top" wrapText="1"/>
    </xf>
    <xf numFmtId="0" fontId="8" fillId="3" borderId="1" xfId="5" applyFont="1" applyFill="1" applyBorder="1" applyAlignment="1">
      <alignment vertical="top" wrapText="1"/>
    </xf>
    <xf numFmtId="0" fontId="8" fillId="3" borderId="3" xfId="5" applyFont="1" applyFill="1" applyBorder="1" applyAlignment="1">
      <alignment vertical="top" wrapText="1"/>
    </xf>
    <xf numFmtId="0" fontId="8" fillId="3" borderId="5" xfId="5" applyFont="1" applyFill="1" applyBorder="1" applyAlignment="1">
      <alignment vertical="top" wrapText="1"/>
    </xf>
    <xf numFmtId="0" fontId="8" fillId="3" borderId="6" xfId="5" applyFont="1" applyFill="1" applyBorder="1" applyAlignment="1">
      <alignment vertical="top" wrapText="1"/>
    </xf>
    <xf numFmtId="0" fontId="8" fillId="3" borderId="7" xfId="5" applyFont="1" applyFill="1" applyBorder="1" applyAlignment="1">
      <alignment vertical="top" wrapText="1"/>
    </xf>
  </cellXfs>
  <cellStyles count="7">
    <cellStyle name="Normal" xfId="0" builtinId="0"/>
    <cellStyle name="Normal 2" xfId="3"/>
    <cellStyle name="Normal 2 2" xfId="1"/>
    <cellStyle name="Normal 3" xfId="2"/>
    <cellStyle name="Normal 4" xfId="5"/>
    <cellStyle name="Normal 6" xfId="4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3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916&amp;Coords=%5bCATEGORY%5d.%5b10%5d&amp;ShowOnWeb=true&amp;Lang=en" TargetMode="External"/><Relationship Id="rId3" Type="http://schemas.openxmlformats.org/officeDocument/2006/relationships/hyperlink" Target="http://nzdotstat.stats.govt.nz/OECDStat_Metadata/ShowMetadata.ashx?Dataset=TABLECODE916&amp;Coords=%5bYEAR_ENDED_JUNE%5d&amp;ShowOnWeb=true&amp;Lang=en" TargetMode="External"/><Relationship Id="rId7" Type="http://schemas.openxmlformats.org/officeDocument/2006/relationships/hyperlink" Target="http://nzdotstat.stats.govt.nz/OECDStat_Metadata/ShowMetadata.ashx?Dataset=TABLECODE916&amp;Coords=%5bCATEGORY%5d.%5b98%5d&amp;ShowOnWeb=true&amp;Lang=en" TargetMode="External"/><Relationship Id="rId12" Type="http://schemas.openxmlformats.org/officeDocument/2006/relationships/comments" Target="../comments6.xml"/><Relationship Id="rId2" Type="http://schemas.openxmlformats.org/officeDocument/2006/relationships/hyperlink" Target="http://nzdotstat.stats.govt.nz/OECDStat_Metadata/ShowMetadata.ashx?Dataset=TABLECODE916&amp;Coords=%5bBROAD_REGION%5d&amp;ShowOnWeb=true&amp;Lang=en" TargetMode="External"/><Relationship Id="rId1" Type="http://schemas.openxmlformats.org/officeDocument/2006/relationships/hyperlink" Target="http://nzdotstat.stats.govt.nz/OECDStat_Metadata/ShowMetadata.ashx?Dataset=TABLECODE916&amp;ShowOnWeb=true&amp;Lang=en" TargetMode="External"/><Relationship Id="rId6" Type="http://schemas.openxmlformats.org/officeDocument/2006/relationships/hyperlink" Target="http://nzdotstat.stats.govt.nz/OECDStat_Metadata/ShowMetadata.ashx?Dataset=TABLECODE916&amp;Coords=%5bCATEGORY%5d.%5b98%5d&amp;ShowOnWeb=true&amp;Lang=en" TargetMode="External"/><Relationship Id="rId11" Type="http://schemas.openxmlformats.org/officeDocument/2006/relationships/vmlDrawing" Target="../drawings/vmlDrawing6.vml"/><Relationship Id="rId5" Type="http://schemas.openxmlformats.org/officeDocument/2006/relationships/hyperlink" Target="http://nzdotstat.stats.govt.nz/OECDStat_Metadata/ShowMetadata.ashx?Dataset=TABLECODE916&amp;Coords=%5bCATEGORY%5d&amp;ShowOnWeb=true&amp;Lang=en" TargetMode="External"/><Relationship Id="rId10" Type="http://schemas.openxmlformats.org/officeDocument/2006/relationships/hyperlink" Target="http://nzdotstat.stats.govt.nz/" TargetMode="External"/><Relationship Id="rId4" Type="http://schemas.openxmlformats.org/officeDocument/2006/relationships/hyperlink" Target="http://nzdotstat.stats.govt.nz/OECDStat_Metadata/ShowMetadata.ashx?Dataset=TABLECODE916&amp;Coords=%5bMEASURES%5d.%5bAV_WKLY_AMT%5d&amp;ShowOnWeb=true&amp;Lang=en" TargetMode="External"/><Relationship Id="rId9" Type="http://schemas.openxmlformats.org/officeDocument/2006/relationships/hyperlink" Target="http://nzdotstat.stats.govt.nz/OECDStat_Metadata/ShowMetadata.ashx?Dataset=TABLECODE916&amp;Coords=%5bCATEGORY%5d.%5b14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7"/>
  <sheetViews>
    <sheetView topLeftCell="A422" workbookViewId="0">
      <selection activeCell="B444" sqref="B432:B444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3" t="s">
        <v>0</v>
      </c>
      <c r="B1" s="54"/>
      <c r="C1" s="54"/>
      <c r="D1" s="55"/>
      <c r="E1" s="18" t="s">
        <v>1</v>
      </c>
      <c r="H1" s="20"/>
    </row>
    <row r="2" spans="1:8" ht="12.75">
      <c r="A2" s="56" t="s">
        <v>2</v>
      </c>
      <c r="B2" s="57"/>
      <c r="C2" s="58"/>
      <c r="D2" s="21" t="s">
        <v>3</v>
      </c>
      <c r="E2" s="21" t="s">
        <v>3</v>
      </c>
      <c r="H2" s="20"/>
    </row>
    <row r="3" spans="1:8" ht="12.75">
      <c r="A3" s="46" t="s">
        <v>4</v>
      </c>
      <c r="B3" s="59"/>
      <c r="C3" s="47"/>
      <c r="D3" s="21" t="s">
        <v>3</v>
      </c>
      <c r="E3" s="10">
        <v>1057.3</v>
      </c>
      <c r="H3" s="20"/>
    </row>
    <row r="4" spans="1:8" ht="12.75">
      <c r="A4" s="60" t="s">
        <v>4</v>
      </c>
      <c r="B4" s="48" t="s">
        <v>5</v>
      </c>
      <c r="C4" s="49"/>
      <c r="D4" s="21" t="s">
        <v>3</v>
      </c>
      <c r="E4" s="8">
        <v>184.2</v>
      </c>
      <c r="H4" s="20"/>
    </row>
    <row r="5" spans="1:8" ht="12.75">
      <c r="A5" s="61"/>
      <c r="B5" s="50" t="s">
        <v>5</v>
      </c>
      <c r="C5" s="22" t="s">
        <v>6</v>
      </c>
      <c r="D5" s="21" t="s">
        <v>3</v>
      </c>
      <c r="E5" s="10">
        <v>20</v>
      </c>
      <c r="H5" s="20"/>
    </row>
    <row r="6" spans="1:8" ht="12.75">
      <c r="A6" s="61"/>
      <c r="B6" s="51"/>
      <c r="C6" s="22" t="s">
        <v>7</v>
      </c>
      <c r="D6" s="21" t="s">
        <v>3</v>
      </c>
      <c r="E6" s="8">
        <v>25.4</v>
      </c>
      <c r="H6" s="20"/>
    </row>
    <row r="7" spans="1:8" ht="12.75">
      <c r="A7" s="61"/>
      <c r="B7" s="51"/>
      <c r="C7" s="22" t="s">
        <v>8</v>
      </c>
      <c r="D7" s="21" t="s">
        <v>3</v>
      </c>
      <c r="E7" s="10">
        <v>83.9</v>
      </c>
      <c r="H7" s="20"/>
    </row>
    <row r="8" spans="1:8" ht="12.75">
      <c r="A8" s="61"/>
      <c r="B8" s="51"/>
      <c r="C8" s="22" t="s">
        <v>9</v>
      </c>
      <c r="D8" s="21" t="s">
        <v>3</v>
      </c>
      <c r="E8" s="8">
        <v>8.5</v>
      </c>
      <c r="H8" s="20"/>
    </row>
    <row r="9" spans="1:8" ht="21">
      <c r="A9" s="61"/>
      <c r="B9" s="52"/>
      <c r="C9" s="22" t="s">
        <v>10</v>
      </c>
      <c r="D9" s="21" t="s">
        <v>3</v>
      </c>
      <c r="E9" s="10">
        <v>46.5</v>
      </c>
      <c r="H9" s="20"/>
    </row>
    <row r="10" spans="1:8" ht="12.75" customHeight="1">
      <c r="A10" s="61"/>
      <c r="B10" s="48" t="s">
        <v>11</v>
      </c>
      <c r="C10" s="49"/>
      <c r="D10" s="21" t="s">
        <v>3</v>
      </c>
      <c r="E10" s="8">
        <v>26.9</v>
      </c>
      <c r="H10" s="20"/>
    </row>
    <row r="11" spans="1:8" ht="12.75" customHeight="1">
      <c r="A11" s="61"/>
      <c r="B11" s="50" t="s">
        <v>11</v>
      </c>
      <c r="C11" s="22" t="s">
        <v>12</v>
      </c>
      <c r="D11" s="21" t="s">
        <v>3</v>
      </c>
      <c r="E11" s="10">
        <v>18.2</v>
      </c>
      <c r="H11" s="20"/>
    </row>
    <row r="12" spans="1:8" ht="12.75">
      <c r="A12" s="61"/>
      <c r="B12" s="51"/>
      <c r="C12" s="22" t="s">
        <v>13</v>
      </c>
      <c r="D12" s="21" t="s">
        <v>3</v>
      </c>
      <c r="E12" s="8">
        <v>8.6</v>
      </c>
      <c r="H12" s="20"/>
    </row>
    <row r="13" spans="1:8" ht="12.75">
      <c r="A13" s="61"/>
      <c r="B13" s="52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1"/>
      <c r="B14" s="48" t="s">
        <v>16</v>
      </c>
      <c r="C14" s="49"/>
      <c r="D14" s="21" t="s">
        <v>3</v>
      </c>
      <c r="E14" s="8">
        <v>39</v>
      </c>
      <c r="H14" s="20"/>
    </row>
    <row r="15" spans="1:8" ht="12.75">
      <c r="A15" s="61"/>
      <c r="B15" s="50" t="s">
        <v>16</v>
      </c>
      <c r="C15" s="22" t="s">
        <v>17</v>
      </c>
      <c r="D15" s="21" t="s">
        <v>3</v>
      </c>
      <c r="E15" s="10">
        <v>32</v>
      </c>
      <c r="H15" s="20"/>
    </row>
    <row r="16" spans="1:8" ht="12.75">
      <c r="A16" s="61"/>
      <c r="B16" s="52"/>
      <c r="C16" s="22" t="s">
        <v>18</v>
      </c>
      <c r="D16" s="21" t="s">
        <v>3</v>
      </c>
      <c r="E16" s="8">
        <v>6.9</v>
      </c>
      <c r="H16" s="20"/>
    </row>
    <row r="17" spans="1:8" ht="12.75">
      <c r="A17" s="61"/>
      <c r="B17" s="48" t="s">
        <v>19</v>
      </c>
      <c r="C17" s="49"/>
      <c r="D17" s="21" t="s">
        <v>3</v>
      </c>
      <c r="E17" s="10">
        <v>236.4</v>
      </c>
      <c r="H17" s="20"/>
    </row>
    <row r="18" spans="1:8" ht="12.75">
      <c r="A18" s="61"/>
      <c r="B18" s="50" t="s">
        <v>19</v>
      </c>
      <c r="C18" s="22" t="s">
        <v>20</v>
      </c>
      <c r="D18" s="21" t="s">
        <v>3</v>
      </c>
      <c r="E18" s="8">
        <v>97.6</v>
      </c>
      <c r="H18" s="20"/>
    </row>
    <row r="19" spans="1:8" ht="12.75">
      <c r="A19" s="61"/>
      <c r="B19" s="51"/>
      <c r="C19" s="22" t="s">
        <v>21</v>
      </c>
      <c r="D19" s="21" t="s">
        <v>3</v>
      </c>
      <c r="E19" s="10">
        <v>59.7</v>
      </c>
      <c r="H19" s="20"/>
    </row>
    <row r="20" spans="1:8" ht="12.75">
      <c r="A20" s="61"/>
      <c r="B20" s="51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1"/>
      <c r="B21" s="51"/>
      <c r="C21" s="22" t="s">
        <v>23</v>
      </c>
      <c r="D21" s="21" t="s">
        <v>3</v>
      </c>
      <c r="E21" s="10">
        <v>26.9</v>
      </c>
      <c r="H21" s="20"/>
    </row>
    <row r="22" spans="1:8" ht="12.75">
      <c r="A22" s="61"/>
      <c r="B22" s="51"/>
      <c r="C22" s="22" t="s">
        <v>24</v>
      </c>
      <c r="D22" s="21" t="s">
        <v>3</v>
      </c>
      <c r="E22" s="8">
        <v>32.6</v>
      </c>
      <c r="H22" s="20"/>
    </row>
    <row r="23" spans="1:8" ht="12.75">
      <c r="A23" s="61"/>
      <c r="B23" s="52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1"/>
      <c r="B24" s="48" t="s">
        <v>26</v>
      </c>
      <c r="C24" s="49"/>
      <c r="D24" s="21" t="s">
        <v>3</v>
      </c>
      <c r="E24" s="8">
        <v>50.8</v>
      </c>
      <c r="H24" s="20"/>
    </row>
    <row r="25" spans="1:8" ht="21">
      <c r="A25" s="61"/>
      <c r="B25" s="50" t="s">
        <v>26</v>
      </c>
      <c r="C25" s="22" t="s">
        <v>27</v>
      </c>
      <c r="D25" s="21" t="s">
        <v>3</v>
      </c>
      <c r="E25" s="10">
        <v>19.7</v>
      </c>
      <c r="H25" s="20"/>
    </row>
    <row r="26" spans="1:8" ht="12.75">
      <c r="A26" s="61"/>
      <c r="B26" s="51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1"/>
      <c r="B27" s="51"/>
      <c r="C27" s="22" t="s">
        <v>29</v>
      </c>
      <c r="D27" s="21" t="s">
        <v>3</v>
      </c>
      <c r="E27" s="10">
        <v>8.9</v>
      </c>
      <c r="H27" s="20"/>
    </row>
    <row r="28" spans="1:8" ht="21">
      <c r="A28" s="61"/>
      <c r="B28" s="51"/>
      <c r="C28" s="22" t="s">
        <v>30</v>
      </c>
      <c r="D28" s="21" t="s">
        <v>3</v>
      </c>
      <c r="E28" s="8">
        <v>3.2</v>
      </c>
      <c r="H28" s="20"/>
    </row>
    <row r="29" spans="1:8" ht="21">
      <c r="A29" s="61"/>
      <c r="B29" s="51"/>
      <c r="C29" s="22" t="s">
        <v>31</v>
      </c>
      <c r="D29" s="21" t="s">
        <v>3</v>
      </c>
      <c r="E29" s="10">
        <v>3.9</v>
      </c>
      <c r="H29" s="20"/>
    </row>
    <row r="30" spans="1:8" ht="21">
      <c r="A30" s="61"/>
      <c r="B30" s="52"/>
      <c r="C30" s="22" t="s">
        <v>32</v>
      </c>
      <c r="D30" s="21" t="s">
        <v>3</v>
      </c>
      <c r="E30" s="8">
        <v>9.6</v>
      </c>
      <c r="H30" s="20"/>
    </row>
    <row r="31" spans="1:8" ht="12.75">
      <c r="A31" s="61"/>
      <c r="B31" s="48" t="s">
        <v>33</v>
      </c>
      <c r="C31" s="49"/>
      <c r="D31" s="21" t="s">
        <v>3</v>
      </c>
      <c r="E31" s="10">
        <v>25.2</v>
      </c>
      <c r="H31" s="20"/>
    </row>
    <row r="32" spans="1:8" ht="21">
      <c r="A32" s="61"/>
      <c r="B32" s="50" t="s">
        <v>33</v>
      </c>
      <c r="C32" s="22" t="s">
        <v>34</v>
      </c>
      <c r="D32" s="21" t="s">
        <v>3</v>
      </c>
      <c r="E32" s="8">
        <v>7.3</v>
      </c>
      <c r="H32" s="20"/>
    </row>
    <row r="33" spans="1:8" ht="12.75">
      <c r="A33" s="61"/>
      <c r="B33" s="51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1"/>
      <c r="B34" s="52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1"/>
      <c r="B35" s="48" t="s">
        <v>37</v>
      </c>
      <c r="C35" s="49"/>
      <c r="D35" s="21" t="s">
        <v>3</v>
      </c>
      <c r="E35" s="10">
        <v>148.4</v>
      </c>
      <c r="H35" s="20"/>
    </row>
    <row r="36" spans="1:8" ht="12.75">
      <c r="A36" s="61"/>
      <c r="B36" s="50" t="s">
        <v>37</v>
      </c>
      <c r="C36" s="22" t="s">
        <v>38</v>
      </c>
      <c r="D36" s="21" t="s">
        <v>3</v>
      </c>
      <c r="E36" s="8">
        <v>44.1</v>
      </c>
      <c r="H36" s="20"/>
    </row>
    <row r="37" spans="1:8" ht="21">
      <c r="A37" s="61"/>
      <c r="B37" s="51"/>
      <c r="C37" s="22" t="s">
        <v>39</v>
      </c>
      <c r="D37" s="21" t="s">
        <v>3</v>
      </c>
      <c r="E37" s="10">
        <v>78.599999999999994</v>
      </c>
      <c r="H37" s="20"/>
    </row>
    <row r="38" spans="1:8" ht="12.75">
      <c r="A38" s="61"/>
      <c r="B38" s="52"/>
      <c r="C38" s="22" t="s">
        <v>40</v>
      </c>
      <c r="D38" s="21" t="s">
        <v>3</v>
      </c>
      <c r="E38" s="8">
        <v>25.7</v>
      </c>
      <c r="H38" s="20"/>
    </row>
    <row r="39" spans="1:8" ht="12.75">
      <c r="A39" s="61"/>
      <c r="B39" s="48" t="s">
        <v>41</v>
      </c>
      <c r="C39" s="49"/>
      <c r="D39" s="21" t="s">
        <v>3</v>
      </c>
      <c r="E39" s="10">
        <v>32.799999999999997</v>
      </c>
      <c r="H39" s="20"/>
    </row>
    <row r="40" spans="1:8" ht="12.75">
      <c r="A40" s="61"/>
      <c r="B40" s="50" t="s">
        <v>41</v>
      </c>
      <c r="C40" s="22" t="s">
        <v>42</v>
      </c>
      <c r="D40" s="21" t="s">
        <v>3</v>
      </c>
      <c r="E40" s="8">
        <v>1.8</v>
      </c>
      <c r="H40" s="20"/>
    </row>
    <row r="41" spans="1:8" ht="12.75">
      <c r="A41" s="61"/>
      <c r="B41" s="51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1"/>
      <c r="B42" s="52"/>
      <c r="C42" s="22" t="s">
        <v>44</v>
      </c>
      <c r="D42" s="21" t="s">
        <v>3</v>
      </c>
      <c r="E42" s="8">
        <v>30.6</v>
      </c>
      <c r="H42" s="20"/>
    </row>
    <row r="43" spans="1:8" ht="12.75">
      <c r="A43" s="61"/>
      <c r="B43" s="48" t="s">
        <v>45</v>
      </c>
      <c r="C43" s="49"/>
      <c r="D43" s="21" t="s">
        <v>3</v>
      </c>
      <c r="E43" s="10">
        <v>107.5</v>
      </c>
      <c r="H43" s="20"/>
    </row>
    <row r="44" spans="1:8" ht="21">
      <c r="A44" s="61"/>
      <c r="B44" s="50" t="s">
        <v>45</v>
      </c>
      <c r="C44" s="22" t="s">
        <v>46</v>
      </c>
      <c r="D44" s="21" t="s">
        <v>3</v>
      </c>
      <c r="E44" s="8">
        <v>15.2</v>
      </c>
      <c r="H44" s="20"/>
    </row>
    <row r="45" spans="1:8" ht="21">
      <c r="A45" s="61"/>
      <c r="B45" s="51"/>
      <c r="C45" s="22" t="s">
        <v>47</v>
      </c>
      <c r="D45" s="21" t="s">
        <v>3</v>
      </c>
      <c r="E45" s="10" t="s">
        <v>15</v>
      </c>
      <c r="H45" s="20"/>
    </row>
    <row r="46" spans="1:8" ht="21">
      <c r="A46" s="61"/>
      <c r="B46" s="51"/>
      <c r="C46" s="22" t="s">
        <v>48</v>
      </c>
      <c r="D46" s="21" t="s">
        <v>3</v>
      </c>
      <c r="E46" s="8">
        <v>18.100000000000001</v>
      </c>
      <c r="H46" s="20"/>
    </row>
    <row r="47" spans="1:8" ht="12.75">
      <c r="A47" s="61"/>
      <c r="B47" s="51"/>
      <c r="C47" s="22" t="s">
        <v>49</v>
      </c>
      <c r="D47" s="21" t="s">
        <v>3</v>
      </c>
      <c r="E47" s="10">
        <v>33.700000000000003</v>
      </c>
      <c r="H47" s="20"/>
    </row>
    <row r="48" spans="1:8" ht="12.75">
      <c r="A48" s="61"/>
      <c r="B48" s="51"/>
      <c r="C48" s="22" t="s">
        <v>50</v>
      </c>
      <c r="D48" s="21" t="s">
        <v>3</v>
      </c>
      <c r="E48" s="8">
        <v>9.3000000000000007</v>
      </c>
      <c r="H48" s="20"/>
    </row>
    <row r="49" spans="1:8" ht="12.75">
      <c r="A49" s="61"/>
      <c r="B49" s="51"/>
      <c r="C49" s="22" t="s">
        <v>51</v>
      </c>
      <c r="D49" s="21" t="s">
        <v>3</v>
      </c>
      <c r="E49" s="10">
        <v>7.1</v>
      </c>
      <c r="H49" s="20"/>
    </row>
    <row r="50" spans="1:8" ht="12.75">
      <c r="A50" s="61"/>
      <c r="B50" s="51"/>
      <c r="C50" s="22" t="s">
        <v>52</v>
      </c>
      <c r="D50" s="21" t="s">
        <v>3</v>
      </c>
      <c r="E50" s="8" t="s">
        <v>15</v>
      </c>
      <c r="H50" s="20"/>
    </row>
    <row r="51" spans="1:8" ht="21">
      <c r="A51" s="61"/>
      <c r="B51" s="52"/>
      <c r="C51" s="22" t="s">
        <v>53</v>
      </c>
      <c r="D51" s="21" t="s">
        <v>3</v>
      </c>
      <c r="E51" s="10">
        <v>2.6</v>
      </c>
      <c r="H51" s="20"/>
    </row>
    <row r="52" spans="1:8" ht="12.75">
      <c r="A52" s="61"/>
      <c r="B52" s="46" t="s">
        <v>54</v>
      </c>
      <c r="C52" s="47"/>
      <c r="D52" s="21" t="s">
        <v>3</v>
      </c>
      <c r="E52" s="8" t="s">
        <v>15</v>
      </c>
      <c r="H52" s="20"/>
    </row>
    <row r="53" spans="1:8" ht="12.75">
      <c r="A53" s="61"/>
      <c r="B53" s="48" t="s">
        <v>55</v>
      </c>
      <c r="C53" s="49"/>
      <c r="D53" s="21" t="s">
        <v>3</v>
      </c>
      <c r="E53" s="10">
        <v>101.7</v>
      </c>
      <c r="H53" s="20"/>
    </row>
    <row r="54" spans="1:8" ht="12.75">
      <c r="A54" s="61"/>
      <c r="B54" s="50" t="s">
        <v>55</v>
      </c>
      <c r="C54" s="22" t="s">
        <v>56</v>
      </c>
      <c r="D54" s="21" t="s">
        <v>3</v>
      </c>
      <c r="E54" s="8">
        <v>24.3</v>
      </c>
      <c r="H54" s="20"/>
    </row>
    <row r="55" spans="1:8" ht="12.75">
      <c r="A55" s="61"/>
      <c r="B55" s="51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1"/>
      <c r="B56" s="51"/>
      <c r="C56" s="22" t="s">
        <v>58</v>
      </c>
      <c r="D56" s="21" t="s">
        <v>3</v>
      </c>
      <c r="E56" s="8">
        <v>17.2</v>
      </c>
      <c r="H56" s="20"/>
    </row>
    <row r="57" spans="1:8" ht="12.75">
      <c r="A57" s="61"/>
      <c r="B57" s="51"/>
      <c r="C57" s="22" t="s">
        <v>59</v>
      </c>
      <c r="D57" s="21" t="s">
        <v>3</v>
      </c>
      <c r="E57" s="10">
        <v>46.7</v>
      </c>
      <c r="H57" s="20"/>
    </row>
    <row r="58" spans="1:8" ht="12.75">
      <c r="A58" s="61"/>
      <c r="B58" s="51"/>
      <c r="C58" s="22" t="s">
        <v>60</v>
      </c>
      <c r="D58" s="21" t="s">
        <v>3</v>
      </c>
      <c r="E58" s="8">
        <v>4.9000000000000004</v>
      </c>
      <c r="H58" s="20"/>
    </row>
    <row r="59" spans="1:8" ht="12.75">
      <c r="A59" s="61"/>
      <c r="B59" s="52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1"/>
      <c r="B60" s="48" t="s">
        <v>62</v>
      </c>
      <c r="C60" s="49"/>
      <c r="D60" s="21" t="s">
        <v>3</v>
      </c>
      <c r="E60" s="8">
        <v>109.5</v>
      </c>
      <c r="H60" s="20"/>
    </row>
    <row r="61" spans="1:8" ht="12.75">
      <c r="A61" s="61"/>
      <c r="B61" s="50" t="s">
        <v>62</v>
      </c>
      <c r="C61" s="22" t="s">
        <v>63</v>
      </c>
      <c r="D61" s="21" t="s">
        <v>3</v>
      </c>
      <c r="E61" s="10">
        <v>88.8</v>
      </c>
      <c r="H61" s="20"/>
    </row>
    <row r="62" spans="1:8" ht="12.75">
      <c r="A62" s="61"/>
      <c r="B62" s="51"/>
      <c r="C62" s="22" t="s">
        <v>64</v>
      </c>
      <c r="D62" s="21" t="s">
        <v>3</v>
      </c>
      <c r="E62" s="8">
        <v>8.4</v>
      </c>
      <c r="H62" s="20"/>
    </row>
    <row r="63" spans="1:8" ht="21">
      <c r="A63" s="61"/>
      <c r="B63" s="51"/>
      <c r="C63" s="22" t="s">
        <v>65</v>
      </c>
      <c r="D63" s="21" t="s">
        <v>3</v>
      </c>
      <c r="E63" s="10">
        <v>3.4</v>
      </c>
      <c r="H63" s="20"/>
    </row>
    <row r="64" spans="1:8" ht="12.75">
      <c r="A64" s="61"/>
      <c r="B64" s="51"/>
      <c r="C64" s="22" t="s">
        <v>66</v>
      </c>
      <c r="D64" s="21" t="s">
        <v>3</v>
      </c>
      <c r="E64" s="8" t="s">
        <v>15</v>
      </c>
      <c r="H64" s="20"/>
    </row>
    <row r="65" spans="1:9" ht="21">
      <c r="A65" s="61"/>
      <c r="B65" s="52"/>
      <c r="C65" s="22" t="s">
        <v>67</v>
      </c>
      <c r="D65" s="21" t="s">
        <v>3</v>
      </c>
      <c r="E65" s="10">
        <v>7.6</v>
      </c>
    </row>
    <row r="66" spans="1:9" ht="12.75">
      <c r="A66" s="62"/>
      <c r="B66" s="46" t="s">
        <v>68</v>
      </c>
      <c r="C66" s="47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20</v>
      </c>
      <c r="F75" s="24">
        <f>E75*(365.25/7)</f>
        <v>1043.5714285714287</v>
      </c>
      <c r="G75" s="24">
        <v>0.99999999999999989</v>
      </c>
      <c r="H75" s="25"/>
      <c r="I75" s="24">
        <f>SUM(I77,I76)</f>
        <v>0.2044900637736986</v>
      </c>
    </row>
    <row r="76" spans="1:9">
      <c r="C76" s="24" t="s">
        <v>79</v>
      </c>
      <c r="D76" s="24"/>
      <c r="E76" s="19">
        <f>E75*G76</f>
        <v>8.279569892473118</v>
      </c>
      <c r="F76" s="19">
        <f>E76*(365.25/7)</f>
        <v>432.01612903225805</v>
      </c>
      <c r="G76" s="19">
        <v>0.41397849462365588</v>
      </c>
      <c r="I76" s="19">
        <f>F76*AVERAGE(H78:H79)</f>
        <v>8.465448876653113E-2</v>
      </c>
    </row>
    <row r="77" spans="1:9">
      <c r="C77" s="24" t="s">
        <v>80</v>
      </c>
      <c r="D77" s="24"/>
      <c r="E77" s="19">
        <f>G77*E75</f>
        <v>11.72043010752688</v>
      </c>
      <c r="F77" s="19">
        <f>E77*(365.25/7)</f>
        <v>611.55529953917051</v>
      </c>
      <c r="G77" s="19">
        <v>0.58602150537634401</v>
      </c>
      <c r="I77" s="19">
        <f>F77*AVERAGE(H78:H79)</f>
        <v>0.11983557500716746</v>
      </c>
    </row>
    <row r="78" spans="1:9">
      <c r="C78" s="24"/>
      <c r="D78" s="2" t="s">
        <v>82</v>
      </c>
      <c r="H78" s="23">
        <f>B466</f>
        <v>1.8436804730104599E-4</v>
      </c>
    </row>
    <row r="79" spans="1:9">
      <c r="C79" s="24"/>
      <c r="D79" s="19" t="s">
        <v>81</v>
      </c>
      <c r="F79" s="24"/>
      <c r="H79" s="23">
        <f>B452</f>
        <v>2.0753625014341401E-4</v>
      </c>
    </row>
    <row r="80" spans="1:9" s="24" customFormat="1">
      <c r="B80" s="24" t="s">
        <v>83</v>
      </c>
      <c r="E80" s="24">
        <f>E6</f>
        <v>25.4</v>
      </c>
      <c r="F80" s="24">
        <f>E80*(365.25/7)</f>
        <v>1325.3357142857142</v>
      </c>
      <c r="G80" s="24">
        <v>1</v>
      </c>
      <c r="H80" s="25"/>
      <c r="I80" s="24">
        <f>SUM(I81,I84)</f>
        <v>0.35528492838625075</v>
      </c>
    </row>
    <row r="81" spans="1:9">
      <c r="A81" s="19"/>
      <c r="C81" s="24" t="s">
        <v>84</v>
      </c>
      <c r="D81" s="24"/>
      <c r="E81" s="19">
        <f>G81*E80</f>
        <v>21.725106382978723</v>
      </c>
      <c r="F81" s="19">
        <f>E81*(365.25/7)</f>
        <v>1133.5850151975685</v>
      </c>
      <c r="G81" s="19">
        <v>0.85531914893617023</v>
      </c>
      <c r="I81" s="19">
        <f>F81*AVERAGE(H82:H83)</f>
        <v>0.26736464976812102</v>
      </c>
    </row>
    <row r="82" spans="1:9">
      <c r="A82" s="19"/>
      <c r="C82" s="24"/>
      <c r="D82" s="2" t="s">
        <v>86</v>
      </c>
      <c r="H82" s="23">
        <f>B455</f>
        <v>2.9047921153145501E-4</v>
      </c>
    </row>
    <row r="83" spans="1:9">
      <c r="A83" s="19"/>
      <c r="C83" s="24"/>
      <c r="D83" s="1" t="s">
        <v>85</v>
      </c>
      <c r="F83" s="24"/>
      <c r="H83" s="23">
        <f>B453</f>
        <v>1.8123600379630399E-4</v>
      </c>
    </row>
    <row r="84" spans="1:9">
      <c r="A84" s="19"/>
      <c r="C84" s="24" t="s">
        <v>88</v>
      </c>
      <c r="D84" s="24"/>
      <c r="E84" s="19">
        <f>G84*E80</f>
        <v>3.6748936170212763</v>
      </c>
      <c r="F84" s="19">
        <f>E84*(365.25/7)</f>
        <v>191.75069908814589</v>
      </c>
      <c r="G84" s="19">
        <v>0.14468085106382977</v>
      </c>
      <c r="I84" s="19">
        <f>F84*AVERAGE(H85:H86)</f>
        <v>8.7920278618129719E-2</v>
      </c>
    </row>
    <row r="85" spans="1:9">
      <c r="A85" s="19"/>
      <c r="C85" s="24"/>
      <c r="D85" s="1" t="s">
        <v>89</v>
      </c>
      <c r="F85" s="24"/>
      <c r="H85" s="23">
        <f>B457</f>
        <v>5.8372345228633899E-4</v>
      </c>
    </row>
    <row r="86" spans="1:9">
      <c r="A86" s="19"/>
      <c r="C86" s="24"/>
      <c r="D86" s="1" t="s">
        <v>90</v>
      </c>
      <c r="F86" s="24"/>
      <c r="H86" s="23">
        <f>B464</f>
        <v>3.3330348984453301E-4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83.9</v>
      </c>
      <c r="F88" s="24">
        <f>E88*(365.25/7)</f>
        <v>4377.7821428571433</v>
      </c>
      <c r="G88" s="24">
        <v>1</v>
      </c>
      <c r="H88" s="25"/>
      <c r="I88" s="24">
        <f>SUM(I89,I91,I94,I96,I98,I100)</f>
        <v>0.83145671267412369</v>
      </c>
    </row>
    <row r="89" spans="1:9">
      <c r="A89" s="19"/>
      <c r="C89" s="24" t="s">
        <v>91</v>
      </c>
      <c r="D89" s="24"/>
      <c r="E89" s="19">
        <f>G89*E88</f>
        <v>19.248313090418357</v>
      </c>
      <c r="F89" s="19">
        <f>E89*(365.25/7)</f>
        <v>1004.3494794679008</v>
      </c>
      <c r="G89" s="19">
        <v>0.22941970310391366</v>
      </c>
      <c r="I89" s="19">
        <f>F89*H90</f>
        <v>0.18516995233731887</v>
      </c>
    </row>
    <row r="90" spans="1:9">
      <c r="A90" s="19"/>
      <c r="C90" s="24"/>
      <c r="D90" s="19" t="s">
        <v>82</v>
      </c>
      <c r="F90" s="24"/>
      <c r="H90" s="23">
        <f>B466</f>
        <v>1.8436804730104599E-4</v>
      </c>
    </row>
    <row r="91" spans="1:9">
      <c r="A91" s="19"/>
      <c r="C91" s="24" t="s">
        <v>92</v>
      </c>
      <c r="E91" s="26">
        <f>G91*E88</f>
        <v>13.247368421052633</v>
      </c>
      <c r="F91" s="19">
        <f>E91*(365.25/7)</f>
        <v>691.22875939849632</v>
      </c>
      <c r="G91" s="19">
        <v>0.15789473684210525</v>
      </c>
      <c r="I91" s="19">
        <f>F91*AVERAGE(H92:H93)</f>
        <v>0.15177406409478861</v>
      </c>
    </row>
    <row r="92" spans="1:9">
      <c r="A92" s="19"/>
      <c r="C92" s="24"/>
      <c r="D92" s="2" t="s">
        <v>86</v>
      </c>
      <c r="E92" s="26"/>
      <c r="H92" s="23">
        <f>B455</f>
        <v>2.9047921153145501E-4</v>
      </c>
    </row>
    <row r="93" spans="1:9">
      <c r="A93" s="19"/>
      <c r="C93" s="24"/>
      <c r="D93" s="19" t="s">
        <v>93</v>
      </c>
      <c r="F93" s="24"/>
      <c r="H93" s="23">
        <f>B454</f>
        <v>1.4866358173675799E-4</v>
      </c>
    </row>
    <row r="94" spans="1:9">
      <c r="A94" s="19"/>
      <c r="C94" s="24" t="s">
        <v>95</v>
      </c>
      <c r="E94" s="19">
        <f>G94*E88</f>
        <v>2.4909581646423757</v>
      </c>
      <c r="F94" s="19">
        <f>E94*(365.25/7)</f>
        <v>129.97463851937539</v>
      </c>
      <c r="G94" s="19">
        <v>2.9689608636977064E-2</v>
      </c>
      <c r="I94" s="19">
        <f>F94*H95</f>
        <v>2.3963170302476557E-2</v>
      </c>
    </row>
    <row r="95" spans="1:9">
      <c r="A95" s="19"/>
      <c r="C95" s="24"/>
      <c r="D95" s="27" t="s">
        <v>82</v>
      </c>
      <c r="F95" s="24"/>
      <c r="H95" s="23">
        <f>B466</f>
        <v>1.8436804730104599E-4</v>
      </c>
    </row>
    <row r="96" spans="1:9">
      <c r="A96" s="19"/>
      <c r="C96" s="24" t="s">
        <v>96</v>
      </c>
      <c r="E96" s="26">
        <f>G96*E88</f>
        <v>4.3025641025641024</v>
      </c>
      <c r="F96" s="19">
        <f>E96*(365.25/7)</f>
        <v>224.50164835164836</v>
      </c>
      <c r="G96" s="19">
        <v>5.128205128205128E-2</v>
      </c>
      <c r="I96" s="19">
        <f>F96*H97</f>
        <v>4.1390930522459499E-2</v>
      </c>
    </row>
    <row r="97" spans="1:9">
      <c r="A97" s="19"/>
      <c r="C97" s="24"/>
      <c r="D97" s="27" t="s">
        <v>82</v>
      </c>
      <c r="H97" s="23">
        <f>B466</f>
        <v>1.8436804730104599E-4</v>
      </c>
    </row>
    <row r="98" spans="1:9">
      <c r="A98" s="19"/>
      <c r="C98" s="24" t="s">
        <v>97</v>
      </c>
      <c r="D98" s="24"/>
      <c r="E98" s="19">
        <f>G98*E88</f>
        <v>10.756410256410259</v>
      </c>
      <c r="F98" s="19">
        <f>E98*(365.25/7)</f>
        <v>561.25412087912105</v>
      </c>
      <c r="G98" s="19">
        <v>0.12820512820512822</v>
      </c>
      <c r="I98" s="19">
        <f>F98*H99</f>
        <v>0.10347732630614878</v>
      </c>
    </row>
    <row r="99" spans="1:9">
      <c r="A99" s="19"/>
      <c r="C99" s="24"/>
      <c r="D99" s="27" t="s">
        <v>82</v>
      </c>
      <c r="H99" s="23">
        <f>B466</f>
        <v>1.8436804730104599E-4</v>
      </c>
    </row>
    <row r="100" spans="1:9">
      <c r="A100" s="19"/>
      <c r="C100" s="24" t="s">
        <v>98</v>
      </c>
      <c r="D100" s="24"/>
      <c r="E100" s="19">
        <f>G100*E88</f>
        <v>33.854385964912282</v>
      </c>
      <c r="F100" s="19">
        <f>E100*(365.25/7)</f>
        <v>1766.4734962406017</v>
      </c>
      <c r="G100" s="19">
        <v>0.40350877192982459</v>
      </c>
      <c r="I100" s="19">
        <f>F100*H101</f>
        <v>0.32568126911093132</v>
      </c>
    </row>
    <row r="101" spans="1:9">
      <c r="A101" s="19"/>
      <c r="C101" s="24"/>
      <c r="D101" s="27" t="s">
        <v>82</v>
      </c>
      <c r="F101" s="24"/>
      <c r="H101" s="23">
        <f>B466</f>
        <v>1.8436804730104599E-4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8.5</v>
      </c>
      <c r="F103" s="24">
        <f>E103*(365.25/7)</f>
        <v>443.51785714285717</v>
      </c>
      <c r="G103" s="24">
        <v>1</v>
      </c>
      <c r="H103" s="25"/>
      <c r="I103" s="24">
        <f>SUM(I104:I105)</f>
        <v>7.1389152746632337E-2</v>
      </c>
    </row>
    <row r="104" spans="1:9">
      <c r="A104" s="19"/>
      <c r="C104" s="24" t="s">
        <v>99</v>
      </c>
      <c r="D104" s="24"/>
      <c r="E104" s="19">
        <f>G104*E103</f>
        <v>2.4285714285714284</v>
      </c>
      <c r="F104" s="19">
        <f>E104*(365.25/7)</f>
        <v>126.71938775510203</v>
      </c>
      <c r="G104" s="19">
        <v>0.2857142857142857</v>
      </c>
      <c r="I104" s="19">
        <f>F104*AVERAGE(H106:H106)</f>
        <v>2.0396900784752096E-2</v>
      </c>
    </row>
    <row r="105" spans="1:9">
      <c r="A105" s="19"/>
      <c r="C105" s="24" t="s">
        <v>100</v>
      </c>
      <c r="D105" s="24"/>
      <c r="E105" s="19">
        <f>G105*E103</f>
        <v>6.0714285714285712</v>
      </c>
      <c r="F105" s="19">
        <f>E105*(365.25/7)</f>
        <v>316.79846938775512</v>
      </c>
      <c r="G105" s="19">
        <v>0.7142857142857143</v>
      </c>
      <c r="I105" s="19">
        <f>F105*AVERAGE(H106:H106)</f>
        <v>5.0992251961880244E-2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1.6096116897416801E-4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46.5</v>
      </c>
      <c r="F108" s="24">
        <f>E108*(365.25/7)</f>
        <v>2426.3035714285716</v>
      </c>
      <c r="G108" s="24">
        <v>0.9973821989528795</v>
      </c>
      <c r="H108" s="25"/>
      <c r="I108" s="24">
        <f>F108*H112</f>
        <v>0.21243144063963754</v>
      </c>
    </row>
    <row r="109" spans="1:9">
      <c r="C109" s="24" t="s">
        <v>102</v>
      </c>
      <c r="D109" s="24"/>
      <c r="E109" s="19">
        <f>G109*E108</f>
        <v>20.571989528795807</v>
      </c>
      <c r="F109" s="19">
        <f>E109*(365.25/7)</f>
        <v>1073.4170250560956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25.806282722513085</v>
      </c>
      <c r="F110" s="19">
        <f>E110*(365.25/7)</f>
        <v>1346.5349663425579</v>
      </c>
      <c r="G110" s="19">
        <v>0.55497382198952872</v>
      </c>
    </row>
    <row r="111" spans="1:9">
      <c r="C111" s="24" t="s">
        <v>104</v>
      </c>
      <c r="D111" s="24">
        <f>F108-SUM(F109:F110)</f>
        <v>6.3515800299182956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8.75535292208143E-5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184.2</v>
      </c>
      <c r="F122" s="28">
        <f>E122*(365.25/7)</f>
        <v>9611.2928571428565</v>
      </c>
      <c r="H122" s="29"/>
      <c r="I122" s="28">
        <f>SUM(I108,I103,I88,I80,I75)</f>
        <v>1.6750522982203429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18.2</v>
      </c>
      <c r="F125" s="24">
        <f t="shared" ref="F125:F133" si="0">E125*(365.25/7)</f>
        <v>949.65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6.0666666666666664</v>
      </c>
      <c r="F126" s="19">
        <f t="shared" si="0"/>
        <v>316.55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7.5599999999999987</v>
      </c>
      <c r="F127" s="19">
        <f t="shared" si="0"/>
        <v>394.46999999999997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1.8666666666666665</v>
      </c>
      <c r="F128" s="19">
        <f t="shared" si="0"/>
        <v>97.399999999999991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2.7066666666666666</v>
      </c>
      <c r="F129" s="19">
        <f t="shared" si="0"/>
        <v>141.22999999999999</v>
      </c>
      <c r="G129" s="19">
        <v>0.14871794871794872</v>
      </c>
    </row>
    <row r="130" spans="1:9" s="24" customFormat="1">
      <c r="B130" s="24" t="s">
        <v>13</v>
      </c>
      <c r="E130" s="24">
        <f>E12</f>
        <v>8.6</v>
      </c>
      <c r="F130" s="19">
        <f t="shared" si="0"/>
        <v>448.73571428571427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8.6</v>
      </c>
      <c r="F131" s="19">
        <f t="shared" si="0"/>
        <v>448.73571428571427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1.6096116897416801E-4</v>
      </c>
    </row>
    <row r="135" spans="1:9" s="28" customFormat="1">
      <c r="A135" s="28" t="s">
        <v>112</v>
      </c>
      <c r="E135" s="28">
        <f>E10</f>
        <v>26.9</v>
      </c>
      <c r="F135" s="28">
        <f>E135*(365.25/7)</f>
        <v>1403.6035714285715</v>
      </c>
      <c r="H135" s="29"/>
      <c r="I135" s="28">
        <f>F135*H134</f>
        <v>0.22592567163346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32</v>
      </c>
      <c r="F138" s="24">
        <f t="shared" ref="F138:F151" si="1">E138*(365.25/7)</f>
        <v>1669.7142857142858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9.1594202898550723</v>
      </c>
      <c r="F139" s="19">
        <f t="shared" si="1"/>
        <v>477.92546583850935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5.1014492753623193</v>
      </c>
      <c r="F140" s="19">
        <f t="shared" si="1"/>
        <v>266.18633540372673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11.942028985507246</v>
      </c>
      <c r="F141" s="19">
        <f t="shared" si="1"/>
        <v>623.11801242236027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3.0144927536231885</v>
      </c>
      <c r="F142" s="19">
        <f t="shared" si="1"/>
        <v>157.29192546583852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0.92753623188405798</v>
      </c>
      <c r="F143" s="19">
        <f t="shared" si="1"/>
        <v>48.397515527950311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0.81159420289855067</v>
      </c>
      <c r="F144" s="19">
        <f t="shared" si="1"/>
        <v>42.347826086956523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1.1594202898550725</v>
      </c>
      <c r="F145" s="19">
        <f t="shared" si="1"/>
        <v>60.496894409937894</v>
      </c>
      <c r="G145" s="19">
        <v>3.6231884057971016E-2</v>
      </c>
    </row>
    <row r="146" spans="1:9" s="24" customFormat="1">
      <c r="B146" s="24" t="s">
        <v>18</v>
      </c>
      <c r="E146" s="24">
        <f>E16</f>
        <v>6.9</v>
      </c>
      <c r="F146" s="24">
        <f t="shared" si="1"/>
        <v>360.0321428571429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2.8935483870967746</v>
      </c>
      <c r="F147" s="19">
        <f t="shared" si="1"/>
        <v>150.9812211981567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0.77903225806451604</v>
      </c>
      <c r="F148" s="19">
        <f t="shared" si="1"/>
        <v>40.648790322580645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2.4483870967741939</v>
      </c>
      <c r="F149" s="19">
        <f t="shared" si="1"/>
        <v>127.75334101382491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0.55645161290322587</v>
      </c>
      <c r="F150" s="19">
        <f t="shared" si="1"/>
        <v>29.034850230414751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0.22258064516129034</v>
      </c>
      <c r="F151" s="19">
        <f t="shared" si="1"/>
        <v>11.613940092165899</v>
      </c>
      <c r="G151" s="19">
        <v>3.2258064516129031E-2</v>
      </c>
    </row>
    <row r="152" spans="1:9">
      <c r="C152" s="24"/>
      <c r="D152" s="2" t="s">
        <v>125</v>
      </c>
      <c r="H152" s="23">
        <f>B468</f>
        <v>1.9783800273003599E-4</v>
      </c>
    </row>
    <row r="153" spans="1:9">
      <c r="C153" s="24"/>
      <c r="D153" s="3" t="s">
        <v>126</v>
      </c>
      <c r="F153" s="24"/>
      <c r="G153" s="28"/>
      <c r="H153" s="23">
        <f>B469</f>
        <v>9.1374598860871899E-5</v>
      </c>
    </row>
    <row r="154" spans="1:9" s="28" customFormat="1">
      <c r="A154" s="28" t="s">
        <v>127</v>
      </c>
      <c r="E154" s="28">
        <f>E14</f>
        <v>39</v>
      </c>
      <c r="F154" s="28">
        <f>E154*(365.25/7)</f>
        <v>2034.9642857142858</v>
      </c>
      <c r="H154" s="29"/>
      <c r="I154" s="28">
        <f>F154*AVERAGE(H152:H153)</f>
        <v>0.29426865760800608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97.6</v>
      </c>
      <c r="F157" s="24">
        <f>E157*(365.25/7)</f>
        <v>5092.6285714285714</v>
      </c>
      <c r="G157" s="24">
        <v>1.0151057401812689</v>
      </c>
      <c r="H157" s="25"/>
      <c r="I157" s="24">
        <f>F157*AVERAGE(H159:H160)</f>
        <v>0.49148341860485789</v>
      </c>
    </row>
    <row r="158" spans="1:9">
      <c r="C158" s="24" t="s">
        <v>20</v>
      </c>
      <c r="D158" s="24"/>
      <c r="E158" s="26">
        <f>G158*E157</f>
        <v>97.6</v>
      </c>
      <c r="F158" s="19">
        <f>E158*(365.25/7)</f>
        <v>5092.6285714285714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5.8936399512656897E-5</v>
      </c>
    </row>
    <row r="160" spans="1:9">
      <c r="D160" s="31" t="s">
        <v>129</v>
      </c>
      <c r="E160" s="26"/>
      <c r="F160" s="24"/>
      <c r="H160" s="23">
        <f>B492</f>
        <v>1.3408117941004401E-4</v>
      </c>
    </row>
    <row r="161" spans="2:9" s="24" customFormat="1">
      <c r="B161" s="24" t="s">
        <v>21</v>
      </c>
      <c r="E161" s="30">
        <f>E19</f>
        <v>59.7</v>
      </c>
      <c r="F161" s="24">
        <f>E161*(365.25/7)</f>
        <v>3115.0607142857148</v>
      </c>
      <c r="G161" s="24">
        <v>1</v>
      </c>
      <c r="H161" s="25"/>
      <c r="I161" s="24">
        <f>SUM(I162,I168,I164)</f>
        <v>0.48008438597891906</v>
      </c>
    </row>
    <row r="162" spans="2:9">
      <c r="C162" s="24" t="s">
        <v>130</v>
      </c>
      <c r="D162" s="24"/>
      <c r="E162" s="26">
        <f>G162*E161</f>
        <v>37.116853932584277</v>
      </c>
      <c r="F162" s="19">
        <f>E162*(365.25/7)</f>
        <v>1936.7044141252011</v>
      </c>
      <c r="G162" s="19">
        <v>0.62172284644194764</v>
      </c>
      <c r="I162" s="19">
        <f>F162*H163</f>
        <v>0.25967561201454525</v>
      </c>
    </row>
    <row r="163" spans="2:9">
      <c r="C163" s="24"/>
      <c r="D163" s="31" t="s">
        <v>129</v>
      </c>
      <c r="E163" s="26"/>
      <c r="F163" s="24"/>
      <c r="H163" s="23">
        <f>B492</f>
        <v>1.3408117941004401E-4</v>
      </c>
    </row>
    <row r="164" spans="2:9">
      <c r="C164" s="24" t="s">
        <v>131</v>
      </c>
      <c r="D164" s="24"/>
      <c r="E164" s="26">
        <f>G164*E161</f>
        <v>3.1303370786516855</v>
      </c>
      <c r="F164" s="19">
        <f>E164*(365.25/7)</f>
        <v>163.33651685393261</v>
      </c>
      <c r="G164" s="19">
        <v>5.2434456928838948E-2</v>
      </c>
      <c r="I164" s="19">
        <f>F164*AVERAGE(H165:H167)</f>
        <v>8.4313724294100098E-2</v>
      </c>
    </row>
    <row r="165" spans="2:9">
      <c r="C165" s="24"/>
      <c r="D165" s="31" t="s">
        <v>132</v>
      </c>
      <c r="E165" s="26"/>
      <c r="F165" s="24"/>
      <c r="H165" s="23">
        <f>B479</f>
        <v>8.3899075325234501E-4</v>
      </c>
    </row>
    <row r="166" spans="2:9">
      <c r="C166" s="24"/>
      <c r="D166" s="31" t="s">
        <v>133</v>
      </c>
      <c r="E166" s="26"/>
      <c r="F166" s="24"/>
      <c r="H166" s="23">
        <f>B478</f>
        <v>4.6337524758036899E-4</v>
      </c>
    </row>
    <row r="167" spans="2:9">
      <c r="C167" s="24"/>
      <c r="D167" s="31" t="s">
        <v>134</v>
      </c>
      <c r="E167" s="26"/>
      <c r="F167" s="24"/>
      <c r="H167" s="23">
        <f>B470</f>
        <v>2.4622324151349502E-4</v>
      </c>
    </row>
    <row r="168" spans="2:9">
      <c r="C168" s="24" t="s">
        <v>135</v>
      </c>
      <c r="D168" s="24"/>
      <c r="E168" s="26">
        <f>G168*E161</f>
        <v>19.452808988764044</v>
      </c>
      <c r="F168" s="19">
        <f>E168*(365.25/7)</f>
        <v>1015.0197833065811</v>
      </c>
      <c r="G168" s="19">
        <v>0.32584269662921345</v>
      </c>
      <c r="I168" s="19">
        <f>F168*H169</f>
        <v>0.13609504967027369</v>
      </c>
    </row>
    <row r="169" spans="2:9">
      <c r="C169" s="24"/>
      <c r="D169" s="31" t="s">
        <v>129</v>
      </c>
      <c r="E169" s="26"/>
      <c r="F169" s="24"/>
      <c r="H169" s="23">
        <f>B492</f>
        <v>1.3408117941004401E-4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9.7999999999999972</v>
      </c>
      <c r="F170" s="24">
        <f>E170*(365.25/7)</f>
        <v>511.34999999999985</v>
      </c>
      <c r="G170" s="24">
        <v>1</v>
      </c>
      <c r="H170" s="25"/>
      <c r="I170" s="24">
        <f>SUM(I171,I175)</f>
        <v>8.5071511143356052E-2</v>
      </c>
    </row>
    <row r="171" spans="2:9">
      <c r="C171" s="24" t="s">
        <v>137</v>
      </c>
      <c r="D171" s="24"/>
      <c r="E171" s="26">
        <f>G171*E170</f>
        <v>1.7762499999999994</v>
      </c>
      <c r="F171" s="19">
        <f>E171*(365.25/7)</f>
        <v>92.682187499999969</v>
      </c>
      <c r="G171" s="19">
        <v>0.18124999999999999</v>
      </c>
      <c r="I171" s="19">
        <f>F171*AVERAGE(H172:H174)</f>
        <v>4.7842212839871411E-2</v>
      </c>
    </row>
    <row r="172" spans="2:9">
      <c r="C172" s="24"/>
      <c r="D172" s="31" t="s">
        <v>132</v>
      </c>
      <c r="E172" s="26"/>
      <c r="F172" s="24"/>
      <c r="H172" s="23">
        <f>B479</f>
        <v>8.3899075325234501E-4</v>
      </c>
    </row>
    <row r="173" spans="2:9">
      <c r="C173" s="24"/>
      <c r="D173" s="31" t="s">
        <v>133</v>
      </c>
      <c r="E173" s="26"/>
      <c r="F173" s="24"/>
      <c r="H173" s="23">
        <f>B478</f>
        <v>4.6337524758036899E-4</v>
      </c>
    </row>
    <row r="174" spans="2:9">
      <c r="C174" s="24"/>
      <c r="D174" s="31" t="s">
        <v>134</v>
      </c>
      <c r="E174" s="26"/>
      <c r="F174" s="24"/>
      <c r="H174" s="23">
        <f>B470</f>
        <v>2.4622324151349502E-4</v>
      </c>
    </row>
    <row r="175" spans="2:9">
      <c r="C175" s="24" t="s">
        <v>138</v>
      </c>
      <c r="D175" s="24"/>
      <c r="E175" s="26">
        <f>G175*E170</f>
        <v>8.0237499999999979</v>
      </c>
      <c r="F175" s="19">
        <f>E175*(365.25/7)</f>
        <v>418.66781249999991</v>
      </c>
      <c r="G175" s="19">
        <v>0.81874999999999998</v>
      </c>
      <c r="I175" s="19">
        <f>F175*H176</f>
        <v>3.7229298303484641E-2</v>
      </c>
    </row>
    <row r="176" spans="2:9">
      <c r="C176" s="24"/>
      <c r="D176" s="31" t="s">
        <v>139</v>
      </c>
      <c r="E176" s="26"/>
      <c r="F176" s="24"/>
      <c r="H176" s="23">
        <f>B555</f>
        <v>8.8923239838230102E-5</v>
      </c>
    </row>
    <row r="177" spans="1:9" s="24" customFormat="1">
      <c r="B177" s="24" t="s">
        <v>23</v>
      </c>
      <c r="E177" s="30">
        <f>E21</f>
        <v>26.9</v>
      </c>
      <c r="F177" s="24">
        <f>E177*(365.25/7)</f>
        <v>1403.6035714285715</v>
      </c>
      <c r="G177" s="24">
        <v>0.99595141700404854</v>
      </c>
      <c r="H177" s="25"/>
      <c r="I177" s="24">
        <f>SUM(I178,I180,I182,I184)</f>
        <v>9.9288025184585835E-2</v>
      </c>
    </row>
    <row r="178" spans="1:9">
      <c r="A178" s="32"/>
      <c r="C178" s="24" t="s">
        <v>140</v>
      </c>
      <c r="D178" s="24"/>
      <c r="E178" s="26">
        <f>G178*E177</f>
        <v>2.3959514170040488</v>
      </c>
      <c r="F178" s="19">
        <f>E178*(365.25/7)</f>
        <v>125.0173221515327</v>
      </c>
      <c r="G178" s="19">
        <v>8.9068825910931182E-2</v>
      </c>
      <c r="I178" s="19">
        <f>F178*H179</f>
        <v>1.5043309681762554E-2</v>
      </c>
    </row>
    <row r="179" spans="1:9">
      <c r="D179" s="31" t="s">
        <v>140</v>
      </c>
      <c r="E179" s="26"/>
      <c r="H179" s="23">
        <f>B489</f>
        <v>1.2032980248552E-4</v>
      </c>
    </row>
    <row r="180" spans="1:9">
      <c r="C180" s="24" t="s">
        <v>141</v>
      </c>
      <c r="D180" s="24"/>
      <c r="E180" s="26">
        <f>G180*E177</f>
        <v>1.0890688259109311</v>
      </c>
      <c r="F180" s="19">
        <f>E180*(365.25/7)</f>
        <v>56.826055523423946</v>
      </c>
      <c r="G180" s="19">
        <v>4.048582995951417E-2</v>
      </c>
      <c r="I180" s="19">
        <f>F180*H181</f>
        <v>9.0655299600988209E-3</v>
      </c>
    </row>
    <row r="181" spans="1:9">
      <c r="D181" s="31" t="s">
        <v>142</v>
      </c>
      <c r="E181" s="26"/>
      <c r="H181" s="23">
        <f>B491</f>
        <v>1.5953121990601601E-4</v>
      </c>
    </row>
    <row r="182" spans="1:9">
      <c r="C182" s="24" t="s">
        <v>143</v>
      </c>
      <c r="D182" s="24"/>
      <c r="E182" s="26">
        <f>G182*E177</f>
        <v>23.306072874493925</v>
      </c>
      <c r="F182" s="19">
        <f>E182*(365.25/7)</f>
        <v>1216.0775882012724</v>
      </c>
      <c r="G182" s="19">
        <v>0.8663967611336032</v>
      </c>
      <c r="I182" s="19">
        <f>F182*H183</f>
        <v>7.474598025608202E-2</v>
      </c>
    </row>
    <row r="183" spans="1:9">
      <c r="D183" s="31" t="s">
        <v>144</v>
      </c>
      <c r="E183" s="26"/>
      <c r="F183" s="24"/>
      <c r="H183" s="23">
        <f>B541</f>
        <v>6.1464811934113902E-5</v>
      </c>
    </row>
    <row r="184" spans="1:9">
      <c r="C184" s="24" t="s">
        <v>145</v>
      </c>
      <c r="D184" s="32">
        <f>F177-SUM(F182,F180,F178)</f>
        <v>5.6826055523424657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4.3320528664243373E-4</v>
      </c>
    </row>
    <row r="185" spans="1:9">
      <c r="D185" s="27" t="s">
        <v>146</v>
      </c>
      <c r="E185" s="26"/>
      <c r="F185" s="24"/>
      <c r="H185" s="23">
        <f>B540</f>
        <v>7.6233566213980704E-5</v>
      </c>
    </row>
    <row r="186" spans="1:9" s="24" customFormat="1">
      <c r="B186" s="24" t="s">
        <v>24</v>
      </c>
      <c r="E186" s="30">
        <f>E22</f>
        <v>32.6</v>
      </c>
      <c r="F186" s="24">
        <f>E186*(365.25/7)</f>
        <v>1701.0214285714287</v>
      </c>
      <c r="G186" s="24">
        <v>0.99722991689750695</v>
      </c>
      <c r="H186" s="25"/>
      <c r="I186" s="24">
        <f>SUM(I187,I189,I191,I193,I195)</f>
        <v>2.8326079071660977</v>
      </c>
    </row>
    <row r="187" spans="1:9">
      <c r="C187" s="24" t="s">
        <v>147</v>
      </c>
      <c r="D187" s="24"/>
      <c r="E187" s="26">
        <f>G187*E186</f>
        <v>28.084764542936288</v>
      </c>
      <c r="F187" s="19">
        <f>E187*(365.25/7)</f>
        <v>1465.4228927582114</v>
      </c>
      <c r="G187" s="19">
        <v>0.86149584487534625</v>
      </c>
      <c r="I187" s="19">
        <f>F187*H188</f>
        <v>2.7009201008600483</v>
      </c>
    </row>
    <row r="188" spans="1:9">
      <c r="D188" s="31" t="s">
        <v>148</v>
      </c>
      <c r="E188" s="26"/>
      <c r="H188" s="23">
        <f>B486</f>
        <v>1.8430994317117501E-3</v>
      </c>
    </row>
    <row r="189" spans="1:9">
      <c r="C189" s="24" t="s">
        <v>149</v>
      </c>
      <c r="D189" s="24"/>
      <c r="E189" s="26">
        <f>G189*E186</f>
        <v>3.1606648199445981</v>
      </c>
      <c r="F189" s="19">
        <f>E189*(365.25/7)</f>
        <v>164.91897506925207</v>
      </c>
      <c r="G189" s="19">
        <v>9.6952908587257608E-2</v>
      </c>
      <c r="I189" s="19">
        <f>F189*H190</f>
        <v>0.11513540335603763</v>
      </c>
    </row>
    <row r="190" spans="1:9">
      <c r="C190" s="24"/>
      <c r="D190" s="31" t="s">
        <v>150</v>
      </c>
      <c r="E190" s="26"/>
      <c r="H190" s="23">
        <f>B488</f>
        <v>6.9813314876405498E-4</v>
      </c>
    </row>
    <row r="191" spans="1:9">
      <c r="C191" s="24" t="s">
        <v>151</v>
      </c>
      <c r="D191" s="24"/>
      <c r="E191" s="26">
        <f>G191*E186</f>
        <v>0.99335180055401673</v>
      </c>
      <c r="F191" s="19">
        <f>E191*(365.25/7)</f>
        <v>51.831677878907804</v>
      </c>
      <c r="G191" s="19">
        <v>3.0470914127423823E-2</v>
      </c>
      <c r="I191" s="19">
        <f>F191*H192</f>
        <v>1.316367982615319E-2</v>
      </c>
    </row>
    <row r="192" spans="1:9">
      <c r="C192" s="24"/>
      <c r="D192" s="31" t="s">
        <v>152</v>
      </c>
      <c r="E192" s="26"/>
      <c r="H192" s="23">
        <f>B459</f>
        <v>2.53969779965583E-4</v>
      </c>
    </row>
    <row r="193" spans="1:9">
      <c r="C193" s="24" t="s">
        <v>153</v>
      </c>
      <c r="D193" s="32">
        <f>F186-SUM(F187,F189,F191,F195)</f>
        <v>4.7119707162642044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8.4718078096464907E-4</v>
      </c>
    </row>
    <row r="194" spans="1:9">
      <c r="C194" s="24"/>
      <c r="D194" s="31" t="s">
        <v>154</v>
      </c>
      <c r="E194" s="26"/>
      <c r="H194" s="23">
        <f>B473</f>
        <v>1.7979330347713199E-4</v>
      </c>
    </row>
    <row r="195" spans="1:9">
      <c r="C195" s="24" t="s">
        <v>155</v>
      </c>
      <c r="D195" s="24"/>
      <c r="E195" s="26">
        <f>G195*E186</f>
        <v>0.2709141274238227</v>
      </c>
      <c r="F195" s="19">
        <f>E195*(365.25/7)</f>
        <v>14.135912148793036</v>
      </c>
      <c r="G195" s="19">
        <v>8.3102493074792231E-3</v>
      </c>
      <c r="I195" s="19">
        <f>F195*H196</f>
        <v>2.5415423428940234E-3</v>
      </c>
    </row>
    <row r="196" spans="1:9">
      <c r="C196" s="24"/>
      <c r="D196" s="31" t="s">
        <v>154</v>
      </c>
      <c r="E196" s="26"/>
      <c r="H196" s="23">
        <f>B473</f>
        <v>1.7979330347713199E-4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9.7999999999999972</v>
      </c>
      <c r="F197" s="24">
        <f>E197*(365.25/7)</f>
        <v>511.34999999999985</v>
      </c>
      <c r="G197" s="24">
        <v>1</v>
      </c>
      <c r="H197" s="25"/>
      <c r="I197" s="24">
        <f>F197*H199</f>
        <v>2.5884575170735159E-2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5.0620074646983798E-5</v>
      </c>
    </row>
    <row r="200" spans="1:9" s="28" customFormat="1">
      <c r="A200" s="28" t="s">
        <v>157</v>
      </c>
      <c r="E200" s="33">
        <f>E17</f>
        <v>236.4</v>
      </c>
      <c r="F200" s="28">
        <f>E200*(365.25/7)</f>
        <v>12335.014285714287</v>
      </c>
      <c r="H200" s="29"/>
      <c r="I200" s="28">
        <f>SUM(I161,I170,I157,I177,I186,I197)</f>
        <v>4.0144198232485522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19.7</v>
      </c>
      <c r="F203" s="24">
        <f>E203*(365.25/7)</f>
        <v>1027.9178571428572</v>
      </c>
      <c r="G203" s="24">
        <v>0.97826086956521752</v>
      </c>
      <c r="H203" s="25"/>
      <c r="I203" s="24">
        <f>SUM(I204,I206,I208)</f>
        <v>0.17972058202030819</v>
      </c>
    </row>
    <row r="204" spans="1:9">
      <c r="A204" s="19"/>
      <c r="C204" s="24" t="s">
        <v>159</v>
      </c>
      <c r="D204" s="24"/>
      <c r="E204" s="26">
        <f>G204*E203</f>
        <v>16.702173913043481</v>
      </c>
      <c r="F204" s="19">
        <f>E204*(365.25/7)</f>
        <v>871.49557453416162</v>
      </c>
      <c r="G204" s="19">
        <v>0.84782608695652184</v>
      </c>
      <c r="I204" s="19">
        <f>F204*H205</f>
        <v>0.15120812373529074</v>
      </c>
    </row>
    <row r="205" spans="1:9">
      <c r="A205" s="19"/>
      <c r="C205" s="24"/>
      <c r="D205" s="31" t="s">
        <v>160</v>
      </c>
      <c r="E205" s="26"/>
      <c r="H205" s="23">
        <f>B484</f>
        <v>1.73504178510735E-4</v>
      </c>
    </row>
    <row r="206" spans="1:9">
      <c r="A206" s="19"/>
      <c r="C206" s="24" t="s">
        <v>161</v>
      </c>
      <c r="D206" s="24"/>
      <c r="E206" s="26">
        <f>G206*E203</f>
        <v>2.5695652173913044</v>
      </c>
      <c r="F206" s="19">
        <f>E206*(365.25/7)</f>
        <v>134.07624223602485</v>
      </c>
      <c r="G206" s="19">
        <v>0.13043478260869565</v>
      </c>
      <c r="I206" s="19">
        <f>F206*H207</f>
        <v>2.6525375977523653E-2</v>
      </c>
    </row>
    <row r="207" spans="1:9">
      <c r="A207" s="19"/>
      <c r="C207" s="24"/>
      <c r="D207" s="31" t="s">
        <v>125</v>
      </c>
      <c r="E207" s="26"/>
      <c r="H207" s="23">
        <f>B468</f>
        <v>1.9783800273003599E-4</v>
      </c>
    </row>
    <row r="208" spans="1:9">
      <c r="A208" s="19"/>
      <c r="C208" s="24" t="s">
        <v>162</v>
      </c>
      <c r="D208" s="24">
        <f>F203-SUM(F204,F206)</f>
        <v>22.3460403726707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1.9870823074937694E-3</v>
      </c>
    </row>
    <row r="209" spans="1:9">
      <c r="A209" s="19"/>
      <c r="C209" s="24"/>
      <c r="D209" s="31" t="s">
        <v>139</v>
      </c>
      <c r="E209" s="26"/>
      <c r="H209" s="23">
        <f>B555</f>
        <v>8.8923239838230102E-5</v>
      </c>
    </row>
    <row r="210" spans="1:9" s="24" customFormat="1">
      <c r="B210" s="24" t="s">
        <v>28</v>
      </c>
      <c r="E210" s="30">
        <f>E234-SUM(E203,E213,E220,E223,E227)</f>
        <v>5.4999999999999929</v>
      </c>
      <c r="F210" s="24">
        <f>E210*(365.25/7)</f>
        <v>286.98214285714249</v>
      </c>
      <c r="G210" s="24">
        <v>1</v>
      </c>
      <c r="H210" s="25"/>
      <c r="I210" s="24">
        <f>F211*H212</f>
        <v>5.6775973962042932E-2</v>
      </c>
    </row>
    <row r="211" spans="1:9">
      <c r="A211" s="19"/>
      <c r="C211" s="24" t="s">
        <v>28</v>
      </c>
      <c r="D211" s="24"/>
      <c r="E211" s="26">
        <f>G211*E210</f>
        <v>5.4999999999999929</v>
      </c>
      <c r="F211" s="19">
        <f>E211*(365.25/7)</f>
        <v>286.98214285714249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1.9783800273003599E-4</v>
      </c>
    </row>
    <row r="213" spans="1:9" s="24" customFormat="1">
      <c r="B213" s="24" t="s">
        <v>29</v>
      </c>
      <c r="E213" s="30">
        <f>E27</f>
        <v>8.9</v>
      </c>
      <c r="F213" s="24">
        <f>E213*(365.25/7)</f>
        <v>464.38928571428573</v>
      </c>
      <c r="G213" s="24">
        <v>1</v>
      </c>
      <c r="H213" s="25"/>
      <c r="I213" s="24">
        <f>SUM(I214,I215,I217)</f>
        <v>5.9092306353104584E-2</v>
      </c>
    </row>
    <row r="214" spans="1:9">
      <c r="A214" s="19"/>
      <c r="C214" s="24" t="s">
        <v>163</v>
      </c>
      <c r="D214" s="24"/>
      <c r="E214" s="26">
        <f>G214*E213</f>
        <v>7.4166666666666661</v>
      </c>
      <c r="F214" s="19">
        <f>E214*(365.25/7)</f>
        <v>386.99107142857139</v>
      </c>
      <c r="G214" s="19">
        <v>0.83333333333333326</v>
      </c>
      <c r="I214" s="19">
        <f>F214*H216</f>
        <v>5.1200402256566406E-2</v>
      </c>
    </row>
    <row r="215" spans="1:9">
      <c r="A215" s="19"/>
      <c r="C215" s="24" t="s">
        <v>164</v>
      </c>
      <c r="D215" s="24"/>
      <c r="E215" s="26">
        <f>G215*E213</f>
        <v>0.7416666666666667</v>
      </c>
      <c r="F215" s="19">
        <f>E215*(365.25/7)</f>
        <v>38.699107142857144</v>
      </c>
      <c r="G215" s="19">
        <v>8.3333333333333329E-2</v>
      </c>
      <c r="I215" s="19">
        <f>F215*H216</f>
        <v>5.1200402256566411E-3</v>
      </c>
    </row>
    <row r="216" spans="1:9">
      <c r="A216" s="19"/>
      <c r="C216" s="24"/>
      <c r="D216" s="31" t="s">
        <v>165</v>
      </c>
      <c r="E216" s="26"/>
      <c r="H216" s="23">
        <f>B482</f>
        <v>1.32303833438743E-4</v>
      </c>
    </row>
    <row r="217" spans="1:9">
      <c r="A217" s="19"/>
      <c r="C217" s="24" t="s">
        <v>166</v>
      </c>
      <c r="D217" s="24"/>
      <c r="E217" s="26">
        <f>G217*E213</f>
        <v>0.7416666666666667</v>
      </c>
      <c r="F217" s="19">
        <f>E217*(365.25/7)</f>
        <v>38.699107142857144</v>
      </c>
      <c r="G217" s="19">
        <v>8.3333333333333329E-2</v>
      </c>
      <c r="I217" s="19">
        <f>F217*AVERAGE(H218:H219)</f>
        <v>2.7718638708815364E-3</v>
      </c>
    </row>
    <row r="218" spans="1:9">
      <c r="A218" s="19"/>
      <c r="C218" s="24"/>
      <c r="D218" s="31" t="s">
        <v>139</v>
      </c>
      <c r="E218" s="26"/>
      <c r="H218" s="23">
        <f>B555</f>
        <v>8.8923239838230102E-5</v>
      </c>
    </row>
    <row r="219" spans="1:9">
      <c r="A219" s="19"/>
      <c r="C219" s="24"/>
      <c r="D219" s="31" t="s">
        <v>167</v>
      </c>
      <c r="E219" s="26"/>
      <c r="H219" s="23">
        <f>B528</f>
        <v>5.4328844022477301E-5</v>
      </c>
    </row>
    <row r="220" spans="1:9" s="24" customFormat="1">
      <c r="B220" s="24" t="s">
        <v>168</v>
      </c>
      <c r="E220" s="30">
        <f>E28</f>
        <v>3.2</v>
      </c>
      <c r="F220" s="24">
        <f>E220*(365.25/7)</f>
        <v>166.97142857142859</v>
      </c>
      <c r="G220" s="24">
        <v>1</v>
      </c>
      <c r="H220" s="25"/>
      <c r="I220" s="24">
        <f>F220*H222</f>
        <v>2.4417981080131615E-2</v>
      </c>
    </row>
    <row r="221" spans="1:9">
      <c r="A221" s="19"/>
      <c r="C221" s="24" t="s">
        <v>168</v>
      </c>
      <c r="D221" s="24"/>
      <c r="E221" s="26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1.4624047532590801E-4</v>
      </c>
    </row>
    <row r="223" spans="1:9" s="24" customFormat="1">
      <c r="B223" s="24" t="s">
        <v>31</v>
      </c>
      <c r="E223" s="30">
        <f>E29</f>
        <v>3.9</v>
      </c>
      <c r="F223" s="24">
        <f>E223*(365.25/7)</f>
        <v>203.49642857142857</v>
      </c>
      <c r="G223" s="24">
        <v>1</v>
      </c>
      <c r="H223" s="25"/>
      <c r="I223" s="24">
        <f>SUM(I224:I225)</f>
        <v>2.9759414441410403E-2</v>
      </c>
    </row>
    <row r="224" spans="1:9">
      <c r="A224" s="19"/>
      <c r="C224" s="24" t="s">
        <v>170</v>
      </c>
      <c r="D224" s="24"/>
      <c r="E224" s="26">
        <f>G224*E223</f>
        <v>1.8687499999999999</v>
      </c>
      <c r="F224" s="19">
        <f>E224*(365.25/7)</f>
        <v>97.508705357142858</v>
      </c>
      <c r="G224" s="19">
        <v>0.47916666666666663</v>
      </c>
      <c r="I224" s="19">
        <f>F224*H226</f>
        <v>1.4259719419842484E-2</v>
      </c>
    </row>
    <row r="225" spans="1:9">
      <c r="A225" s="19"/>
      <c r="C225" s="24" t="s">
        <v>171</v>
      </c>
      <c r="D225" s="24"/>
      <c r="E225" s="26">
        <f>G225*E223</f>
        <v>2.03125</v>
      </c>
      <c r="F225" s="19">
        <f>E225*(365.25/7)</f>
        <v>105.98772321428572</v>
      </c>
      <c r="G225" s="19">
        <v>0.52083333333333337</v>
      </c>
      <c r="I225" s="19">
        <f>F225*H226</f>
        <v>1.5499695021567918E-2</v>
      </c>
    </row>
    <row r="226" spans="1:9">
      <c r="A226" s="19"/>
      <c r="D226" s="3" t="s">
        <v>169</v>
      </c>
      <c r="E226" s="26"/>
      <c r="H226" s="23">
        <f>B485</f>
        <v>1.4624047532590801E-4</v>
      </c>
    </row>
    <row r="227" spans="1:9" s="24" customFormat="1">
      <c r="B227" s="24" t="s">
        <v>32</v>
      </c>
      <c r="E227" s="30">
        <f>E30</f>
        <v>9.6</v>
      </c>
      <c r="F227" s="24">
        <f>E227*(365.25/7)</f>
        <v>500.91428571428571</v>
      </c>
      <c r="G227" s="24">
        <v>0.9882352941176471</v>
      </c>
      <c r="H227" s="25"/>
      <c r="I227" s="24">
        <f>SUM(I228,I231)</f>
        <v>5.9215234015776323E-2</v>
      </c>
    </row>
    <row r="228" spans="1:9">
      <c r="A228" s="19"/>
      <c r="C228" s="24" t="s">
        <v>172</v>
      </c>
      <c r="D228" s="24"/>
      <c r="E228" s="26">
        <f>G228*E227</f>
        <v>7.0023529411764711</v>
      </c>
      <c r="F228" s="19">
        <f>E228*(365.25/7)</f>
        <v>365.37277310924372</v>
      </c>
      <c r="G228" s="19">
        <v>0.72941176470588243</v>
      </c>
      <c r="I228" s="19">
        <f>F228*AVERAGE(H229:H230)</f>
        <v>5.074815277370319E-2</v>
      </c>
    </row>
    <row r="229" spans="1:9">
      <c r="A229" s="19"/>
      <c r="C229" s="3"/>
      <c r="D229" s="3" t="s">
        <v>169</v>
      </c>
      <c r="E229" s="26"/>
      <c r="H229" s="23">
        <f>B485</f>
        <v>1.4624047532590801E-4</v>
      </c>
    </row>
    <row r="230" spans="1:9">
      <c r="A230" s="19"/>
      <c r="C230" s="34"/>
      <c r="D230" s="34" t="s">
        <v>173</v>
      </c>
      <c r="E230" s="26"/>
      <c r="H230" s="23">
        <f>B476</f>
        <v>1.3154789046745599E-4</v>
      </c>
    </row>
    <row r="231" spans="1:9">
      <c r="A231" s="19"/>
      <c r="C231" s="24" t="s">
        <v>174</v>
      </c>
      <c r="D231" s="24"/>
      <c r="E231" s="26">
        <f>G231*E227</f>
        <v>2.4847058823529413</v>
      </c>
      <c r="F231" s="19">
        <f>E231*(365.25/7)</f>
        <v>129.64840336134455</v>
      </c>
      <c r="G231" s="19">
        <v>0.25882352941176473</v>
      </c>
      <c r="I231" s="19">
        <f>F231*AVERAGE(H232:H233)</f>
        <v>8.4670812420731354E-3</v>
      </c>
    </row>
    <row r="232" spans="1:9">
      <c r="A232" s="19"/>
      <c r="D232" s="35" t="s">
        <v>146</v>
      </c>
      <c r="E232" s="26"/>
      <c r="H232" s="23">
        <f>B540</f>
        <v>7.6233566213980704E-5</v>
      </c>
    </row>
    <row r="233" spans="1:9">
      <c r="A233" s="19"/>
      <c r="D233" s="3" t="s">
        <v>175</v>
      </c>
      <c r="E233" s="26"/>
      <c r="H233" s="23">
        <f>B556</f>
        <v>5.4382484929733503E-5</v>
      </c>
    </row>
    <row r="234" spans="1:9" s="28" customFormat="1">
      <c r="A234" s="28" t="s">
        <v>176</v>
      </c>
      <c r="E234" s="33">
        <f>E24</f>
        <v>50.8</v>
      </c>
      <c r="F234" s="28">
        <f>E234*(365.25/7)</f>
        <v>2650.6714285714284</v>
      </c>
      <c r="H234" s="29"/>
      <c r="I234" s="28">
        <f>SUM(I227,I220,I213,I210,I203,I223)</f>
        <v>0.40898149187277399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7.3</v>
      </c>
      <c r="F237" s="24">
        <f>E237*(365.25/7)</f>
        <v>380.90357142857141</v>
      </c>
      <c r="G237" s="24">
        <v>0.98648648648648651</v>
      </c>
      <c r="H237" s="25"/>
      <c r="I237" s="24">
        <f>SUM(I238,I239,I241)</f>
        <v>4.9476632039404805E-2</v>
      </c>
    </row>
    <row r="238" spans="1:9">
      <c r="C238" s="24" t="s">
        <v>177</v>
      </c>
      <c r="D238" s="24"/>
      <c r="E238" s="19">
        <f>G238*E237</f>
        <v>5.82027027027027</v>
      </c>
      <c r="F238" s="19">
        <f>E238*(365.25/7)</f>
        <v>303.693388030888</v>
      </c>
      <c r="G238" s="19">
        <v>0.79729729729729726</v>
      </c>
      <c r="I238" s="19">
        <f>F238*H240</f>
        <v>3.9950224544377862E-2</v>
      </c>
    </row>
    <row r="239" spans="1:9">
      <c r="C239" s="24" t="s">
        <v>178</v>
      </c>
      <c r="D239" s="24"/>
      <c r="E239" s="19">
        <f>G239*E237</f>
        <v>0.19729729729729731</v>
      </c>
      <c r="F239" s="19">
        <f>E239*(365.25/7)</f>
        <v>10.294691119691121</v>
      </c>
      <c r="G239" s="19">
        <v>2.7027027027027029E-2</v>
      </c>
      <c r="I239" s="19">
        <f>F239*H240</f>
        <v>1.3542448998094196E-3</v>
      </c>
    </row>
    <row r="240" spans="1:9">
      <c r="C240" s="24"/>
      <c r="D240" s="34" t="s">
        <v>173</v>
      </c>
      <c r="H240" s="23">
        <f>B476</f>
        <v>1.3154789046745599E-4</v>
      </c>
    </row>
    <row r="241" spans="1:9">
      <c r="C241" s="24" t="s">
        <v>179</v>
      </c>
      <c r="D241" s="24"/>
      <c r="E241" s="19">
        <f>G241*E237</f>
        <v>1.1837837837837837</v>
      </c>
      <c r="F241" s="19">
        <f>E241*(365.25/7)</f>
        <v>61.768146718146717</v>
      </c>
      <c r="G241" s="19">
        <v>0.16216216216216214</v>
      </c>
      <c r="I241" s="19">
        <f>F241*H242</f>
        <v>8.172162595217523E-3</v>
      </c>
    </row>
    <row r="242" spans="1:9">
      <c r="C242" s="24"/>
      <c r="D242" s="31" t="s">
        <v>165</v>
      </c>
      <c r="H242" s="23">
        <f>B482</f>
        <v>1.32303833438743E-4</v>
      </c>
    </row>
    <row r="243" spans="1:9" s="24" customFormat="1">
      <c r="B243" s="24" t="s">
        <v>35</v>
      </c>
      <c r="D243" s="24" t="s">
        <v>136</v>
      </c>
      <c r="E243" s="24">
        <f>(E251-E237)/2</f>
        <v>8.9499999999999993</v>
      </c>
      <c r="F243" s="24">
        <f>E243*(365.25/7)</f>
        <v>466.99821428571425</v>
      </c>
      <c r="G243" s="24">
        <v>0.96129032258064506</v>
      </c>
      <c r="H243" s="25"/>
      <c r="I243" s="24">
        <f>SUM(I244,I245,I246)</f>
        <v>1.9828740073522769E-2</v>
      </c>
    </row>
    <row r="244" spans="1:9">
      <c r="C244" s="24" t="s">
        <v>180</v>
      </c>
      <c r="D244" s="24"/>
      <c r="E244" s="19">
        <f>G244*E243</f>
        <v>6.0629032258064504</v>
      </c>
      <c r="F244" s="19">
        <f>E244*(365.25/7)</f>
        <v>316.35362903225803</v>
      </c>
      <c r="G244" s="19">
        <v>0.67741935483870963</v>
      </c>
      <c r="I244" s="19">
        <f>F244*H247</f>
        <v>1.3519595504674615E-2</v>
      </c>
    </row>
    <row r="245" spans="1:9">
      <c r="C245" s="24" t="s">
        <v>181</v>
      </c>
      <c r="D245" s="24"/>
      <c r="E245" s="19">
        <f>G245*E243</f>
        <v>2.5406451612903225</v>
      </c>
      <c r="F245" s="19">
        <f>E245*(365.25/7)</f>
        <v>132.56723502304146</v>
      </c>
      <c r="G245" s="19">
        <v>0.28387096774193549</v>
      </c>
      <c r="I245" s="19">
        <f>F245*H247</f>
        <v>5.6653543067207912E-3</v>
      </c>
    </row>
    <row r="246" spans="1:9">
      <c r="C246" s="24" t="s">
        <v>182</v>
      </c>
      <c r="D246" s="24"/>
      <c r="E246" s="19">
        <f>G246*E243</f>
        <v>0.28870967741935483</v>
      </c>
      <c r="F246" s="19">
        <f>E246*(365.25/7)</f>
        <v>15.064458525345621</v>
      </c>
      <c r="G246" s="19">
        <v>3.2258064516129031E-2</v>
      </c>
      <c r="I246" s="19">
        <f>F246*H247</f>
        <v>6.4379026212736266E-4</v>
      </c>
    </row>
    <row r="247" spans="1:9">
      <c r="C247" s="24"/>
      <c r="D247" s="34" t="s">
        <v>183</v>
      </c>
      <c r="H247" s="23">
        <f>B550</f>
        <v>4.2735705438346799E-5</v>
      </c>
    </row>
    <row r="248" spans="1:9" s="24" customFormat="1">
      <c r="B248" s="24" t="s">
        <v>36</v>
      </c>
      <c r="D248" s="24" t="s">
        <v>136</v>
      </c>
      <c r="E248" s="24">
        <f>(E251-E237)/2</f>
        <v>8.9499999999999993</v>
      </c>
      <c r="F248" s="19">
        <f>E248*(365.25/7)</f>
        <v>466.99821428571425</v>
      </c>
      <c r="G248" s="24">
        <v>1</v>
      </c>
      <c r="H248" s="25"/>
      <c r="I248" s="24">
        <f>F248*H250</f>
        <v>3.0634154501745101E-2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6.5598012079341302E-5</v>
      </c>
    </row>
    <row r="251" spans="1:9" s="28" customFormat="1">
      <c r="A251" s="28" t="s">
        <v>185</v>
      </c>
      <c r="E251" s="28">
        <f>E31</f>
        <v>25.2</v>
      </c>
      <c r="F251" s="28">
        <f>E251*(365.25/7)</f>
        <v>1314.9</v>
      </c>
      <c r="H251" s="29"/>
      <c r="I251" s="28">
        <f>SUM(I248,I243,I237)</f>
        <v>9.9939526614672675E-2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44.1</v>
      </c>
      <c r="F254" s="24">
        <f>E254*(365.25/7)</f>
        <v>2301.0750000000003</v>
      </c>
      <c r="G254" s="24">
        <v>0.96780684104627757</v>
      </c>
      <c r="H254" s="25"/>
      <c r="I254" s="24">
        <f>F254*H259</f>
        <v>0.2278556657236763</v>
      </c>
    </row>
    <row r="255" spans="1:9">
      <c r="C255" s="24" t="s">
        <v>186</v>
      </c>
      <c r="D255" s="24"/>
      <c r="E255" s="19">
        <f>G255*E254</f>
        <v>9.5830985915492963</v>
      </c>
      <c r="F255" s="19">
        <f>E255*(365.25/7)</f>
        <v>500.03239436619725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32.476056338028165</v>
      </c>
      <c r="F256" s="19">
        <f>E256*(365.25/7)</f>
        <v>1694.5542253521126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0.62112676056338023</v>
      </c>
      <c r="F258" s="19">
        <f>E258*(365.25/7)</f>
        <v>32.409507042253523</v>
      </c>
      <c r="G258" s="19">
        <v>1.408450704225352E-2</v>
      </c>
    </row>
    <row r="259" spans="1:9">
      <c r="C259" s="24"/>
      <c r="D259" s="31" t="s">
        <v>190</v>
      </c>
      <c r="H259" s="23">
        <f>B481</f>
        <v>9.9021399008583497E-5</v>
      </c>
    </row>
    <row r="260" spans="1:9" s="24" customFormat="1">
      <c r="B260" s="24" t="s">
        <v>39</v>
      </c>
      <c r="E260" s="24">
        <f>E37</f>
        <v>78.599999999999994</v>
      </c>
      <c r="F260" s="24">
        <f>E260*(365.25/7)</f>
        <v>4101.2357142857145</v>
      </c>
      <c r="G260" s="24">
        <v>1</v>
      </c>
      <c r="H260" s="25"/>
      <c r="I260" s="24">
        <f>SUM(I261,I263,I265,I267,I269)</f>
        <v>4.4054829636037063</v>
      </c>
    </row>
    <row r="261" spans="1:9">
      <c r="C261" s="24" t="s">
        <v>191</v>
      </c>
      <c r="D261" s="24"/>
      <c r="E261" s="19">
        <f>G261*E260</f>
        <v>7.166136034732272</v>
      </c>
      <c r="F261" s="19">
        <f>E261*(365.25/7)</f>
        <v>373.91874095513748</v>
      </c>
      <c r="G261" s="19">
        <v>9.1172214182344433E-2</v>
      </c>
      <c r="I261" s="19">
        <f>F261*H262</f>
        <v>3.7025956844905838E-2</v>
      </c>
    </row>
    <row r="262" spans="1:9">
      <c r="C262" s="24"/>
      <c r="D262" s="31" t="s">
        <v>190</v>
      </c>
      <c r="H262" s="23">
        <f>B481</f>
        <v>9.9021399008583497E-5</v>
      </c>
    </row>
    <row r="263" spans="1:9">
      <c r="C263" s="24" t="s">
        <v>192</v>
      </c>
      <c r="D263" s="24"/>
      <c r="E263" s="19">
        <f>G263*E260</f>
        <v>43.679305354558608</v>
      </c>
      <c r="F263" s="19">
        <f>E263*(365.25/7)</f>
        <v>2279.1237543932189</v>
      </c>
      <c r="G263" s="19">
        <v>0.55571635311143275</v>
      </c>
      <c r="I263" s="19">
        <f>F263*H264</f>
        <v>4.1328333851887873</v>
      </c>
    </row>
    <row r="264" spans="1:9">
      <c r="C264" s="24"/>
      <c r="D264" s="19" t="s">
        <v>193</v>
      </c>
      <c r="H264" s="23">
        <f>B511</f>
        <v>1.81334312242693E-3</v>
      </c>
    </row>
    <row r="265" spans="1:9">
      <c r="C265" s="24" t="s">
        <v>194</v>
      </c>
      <c r="D265" s="24"/>
      <c r="E265" s="19">
        <f>G265*E260</f>
        <v>4.3224312590448619</v>
      </c>
      <c r="F265" s="19">
        <f>E265*(365.25/7)</f>
        <v>225.53828819516227</v>
      </c>
      <c r="G265" s="19">
        <v>5.4992764109985527E-2</v>
      </c>
      <c r="I265" s="19">
        <f>F265*H266</f>
        <v>4.0550273895185666E-2</v>
      </c>
    </row>
    <row r="266" spans="1:9">
      <c r="A266" s="19"/>
      <c r="C266" s="24"/>
      <c r="D266" s="34" t="s">
        <v>154</v>
      </c>
      <c r="H266" s="23">
        <f>B473</f>
        <v>1.7979330347713199E-4</v>
      </c>
    </row>
    <row r="267" spans="1:9">
      <c r="A267" s="19"/>
      <c r="C267" s="24" t="s">
        <v>195</v>
      </c>
      <c r="D267" s="24"/>
      <c r="E267" s="19">
        <f>G267*E260</f>
        <v>10.578581765557164</v>
      </c>
      <c r="F267" s="19">
        <f>E267*(365.25/7)</f>
        <v>551.97528426710778</v>
      </c>
      <c r="G267" s="19">
        <v>0.13458755426917512</v>
      </c>
      <c r="I267" s="19">
        <f>F267*H268</f>
        <v>4.9083430587659266E-2</v>
      </c>
    </row>
    <row r="268" spans="1:9">
      <c r="A268" s="19"/>
      <c r="C268" s="24"/>
      <c r="D268" s="34" t="s">
        <v>139</v>
      </c>
      <c r="H268" s="23">
        <f>B555</f>
        <v>8.8923239838230102E-5</v>
      </c>
    </row>
    <row r="269" spans="1:9">
      <c r="A269" s="19"/>
      <c r="C269" s="24" t="s">
        <v>196</v>
      </c>
      <c r="D269" s="24"/>
      <c r="E269" s="19">
        <f>G269*E260</f>
        <v>12.853545586107092</v>
      </c>
      <c r="F269" s="19">
        <f>E269*(365.25/7)</f>
        <v>670.67964647508791</v>
      </c>
      <c r="G269" s="19">
        <v>0.16353111432706224</v>
      </c>
      <c r="I269" s="19">
        <f>F269*H270</f>
        <v>0.14598991708716888</v>
      </c>
    </row>
    <row r="270" spans="1:9">
      <c r="A270" s="19"/>
      <c r="C270" s="24"/>
      <c r="D270" s="34" t="s">
        <v>197</v>
      </c>
      <c r="H270" s="23">
        <f>B516</f>
        <v>2.1767459002886499E-4</v>
      </c>
    </row>
    <row r="271" spans="1:9" s="24" customFormat="1">
      <c r="B271" s="24" t="s">
        <v>40</v>
      </c>
      <c r="E271" s="24">
        <f>E38</f>
        <v>25.7</v>
      </c>
      <c r="F271" s="24">
        <f>E271*(365.25/7)</f>
        <v>1340.9892857142856</v>
      </c>
      <c r="G271" s="24">
        <v>1.0047169811320757</v>
      </c>
      <c r="H271" s="25"/>
      <c r="I271" s="24">
        <f>SUM(I272,I274,I276,I278,I280,I282,I287)</f>
        <v>1.1941647057017113</v>
      </c>
    </row>
    <row r="272" spans="1:9">
      <c r="A272" s="19"/>
      <c r="C272" s="24" t="s">
        <v>198</v>
      </c>
      <c r="D272" s="24"/>
      <c r="E272" s="19">
        <f>G272*E271</f>
        <v>0.60613207547169812</v>
      </c>
      <c r="F272" s="19">
        <f>E272*(365.25/7)</f>
        <v>31.62710579514825</v>
      </c>
      <c r="G272" s="19">
        <v>2.358490566037736E-2</v>
      </c>
      <c r="I272" s="19">
        <f>F272*H273</f>
        <v>5.2170757681599705E-2</v>
      </c>
    </row>
    <row r="273" spans="1:9">
      <c r="A273" s="19"/>
      <c r="C273" s="24"/>
      <c r="D273" s="3" t="s">
        <v>199</v>
      </c>
      <c r="H273" s="23">
        <f>B512</f>
        <v>1.6495583889185E-3</v>
      </c>
    </row>
    <row r="274" spans="1:9">
      <c r="A274" s="19"/>
      <c r="C274" s="24" t="s">
        <v>200</v>
      </c>
      <c r="D274" s="24"/>
      <c r="E274" s="19">
        <f>G274*E271</f>
        <v>4.1216981132075468</v>
      </c>
      <c r="F274" s="19">
        <f>E274*(365.25/7)</f>
        <v>215.06431940700807</v>
      </c>
      <c r="G274" s="19">
        <v>0.16037735849056603</v>
      </c>
      <c r="I274" s="19">
        <f>F274*H275</f>
        <v>0.38998540447612662</v>
      </c>
    </row>
    <row r="275" spans="1:9">
      <c r="A275" s="19"/>
      <c r="C275" s="24"/>
      <c r="D275" s="31" t="s">
        <v>193</v>
      </c>
      <c r="H275" s="23">
        <f>B511</f>
        <v>1.81334312242693E-3</v>
      </c>
    </row>
    <row r="276" spans="1:9">
      <c r="A276" s="19"/>
      <c r="C276" s="24" t="s">
        <v>201</v>
      </c>
      <c r="D276" s="24"/>
      <c r="E276" s="19">
        <f>G276*E271</f>
        <v>2.3033018867924526</v>
      </c>
      <c r="F276" s="19">
        <f>E276*(365.25/7)</f>
        <v>120.18300202156334</v>
      </c>
      <c r="G276" s="19">
        <v>8.9622641509433956E-2</v>
      </c>
      <c r="I276" s="19">
        <f>F276*H277</f>
        <v>9.7454026588680645E-2</v>
      </c>
    </row>
    <row r="277" spans="1:9">
      <c r="A277" s="19"/>
      <c r="C277" s="24"/>
      <c r="D277" s="3" t="s">
        <v>202</v>
      </c>
      <c r="H277" s="23">
        <f>B514</f>
        <v>8.1088028214834705E-4</v>
      </c>
    </row>
    <row r="278" spans="1:9">
      <c r="A278" s="19"/>
      <c r="C278" s="24" t="s">
        <v>203</v>
      </c>
      <c r="D278" s="24"/>
      <c r="E278" s="19">
        <f>G278*E271</f>
        <v>13.941037735849058</v>
      </c>
      <c r="F278" s="19">
        <f>E278*(365.25/7)</f>
        <v>727.4234332884098</v>
      </c>
      <c r="G278" s="19">
        <v>0.54245283018867929</v>
      </c>
      <c r="I278" s="19">
        <f>F278*H279</f>
        <v>0.58985331882622505</v>
      </c>
    </row>
    <row r="279" spans="1:9">
      <c r="A279" s="19"/>
      <c r="C279" s="24"/>
      <c r="D279" s="3" t="s">
        <v>202</v>
      </c>
      <c r="H279" s="23">
        <f>B514</f>
        <v>8.1088028214834705E-4</v>
      </c>
    </row>
    <row r="280" spans="1:9">
      <c r="A280" s="19"/>
      <c r="C280" s="24" t="s">
        <v>204</v>
      </c>
      <c r="D280" s="24"/>
      <c r="E280" s="19">
        <f>G280*E271</f>
        <v>0.60613207547169812</v>
      </c>
      <c r="F280" s="19">
        <f>E280*(365.25/7)</f>
        <v>31.62710579514825</v>
      </c>
      <c r="G280" s="19">
        <v>2.358490566037736E-2</v>
      </c>
      <c r="I280" s="19">
        <f>F280*H281</f>
        <v>1.6510277114770329E-2</v>
      </c>
    </row>
    <row r="281" spans="1:9">
      <c r="A281" s="19"/>
      <c r="C281" s="24"/>
      <c r="D281" s="3" t="s">
        <v>205</v>
      </c>
      <c r="H281" s="23">
        <f>B513</f>
        <v>5.2202933843232299E-4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4.242924528301887</v>
      </c>
      <c r="F287" s="19">
        <f>E287*(365.25/7)</f>
        <v>221.38974056603774</v>
      </c>
      <c r="G287" s="19">
        <v>0.16509433962264153</v>
      </c>
      <c r="I287" s="19">
        <f>F287*H288</f>
        <v>4.8190921014309045E-2</v>
      </c>
    </row>
    <row r="288" spans="1:9">
      <c r="C288" s="24"/>
      <c r="D288" s="34" t="s">
        <v>197</v>
      </c>
      <c r="H288" s="23">
        <f>B516</f>
        <v>2.1767459002886499E-4</v>
      </c>
    </row>
    <row r="289" spans="1:9" s="28" customFormat="1">
      <c r="A289" s="28" t="s">
        <v>208</v>
      </c>
      <c r="E289" s="28">
        <f>E35</f>
        <v>148.4</v>
      </c>
      <c r="F289" s="28">
        <f>E289*(365.25/7)</f>
        <v>7743.3</v>
      </c>
      <c r="H289" s="29"/>
      <c r="I289" s="28">
        <f>SUM(I254,I260,I271)</f>
        <v>5.8275033350290935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1.8</v>
      </c>
      <c r="F292" s="24">
        <f>E292*(365.25/7)</f>
        <v>93.921428571428578</v>
      </c>
      <c r="G292" s="24">
        <v>1</v>
      </c>
      <c r="H292" s="25"/>
      <c r="I292" s="24">
        <f>F292*H294</f>
        <v>2.031952590715028E-2</v>
      </c>
    </row>
    <row r="293" spans="1:9">
      <c r="C293" s="24" t="s">
        <v>42</v>
      </c>
      <c r="D293" s="24"/>
      <c r="E293" s="19">
        <f>G293*E292</f>
        <v>1.8</v>
      </c>
      <c r="F293" s="19">
        <f>E293*(365.25/7)</f>
        <v>93.921428571428578</v>
      </c>
      <c r="G293" s="19">
        <v>1</v>
      </c>
    </row>
    <row r="294" spans="1:9">
      <c r="C294" s="24"/>
      <c r="D294" s="3" t="s">
        <v>209</v>
      </c>
      <c r="H294" s="23">
        <f>B515</f>
        <v>2.1634600555183199E-4</v>
      </c>
    </row>
    <row r="295" spans="1:9" s="24" customFormat="1">
      <c r="B295" s="24" t="s">
        <v>43</v>
      </c>
      <c r="D295" s="24" t="s">
        <v>136</v>
      </c>
      <c r="E295" s="24">
        <f>E301-SUM(E298,E292)</f>
        <v>0.39999999999999858</v>
      </c>
      <c r="F295" s="24">
        <f>E295*(365.25/7)</f>
        <v>20.871428571428499</v>
      </c>
      <c r="G295" s="24">
        <v>1</v>
      </c>
      <c r="H295" s="25"/>
      <c r="I295" s="24">
        <f>F295*H297</f>
        <v>2.761370009342898E-3</v>
      </c>
    </row>
    <row r="296" spans="1:9">
      <c r="C296" s="24" t="s">
        <v>43</v>
      </c>
      <c r="D296" s="24"/>
      <c r="E296" s="19">
        <f>G296*E295</f>
        <v>0.39999999999999858</v>
      </c>
      <c r="F296" s="19">
        <f>E296*(365.25/7)</f>
        <v>20.871428571428499</v>
      </c>
      <c r="G296" s="19">
        <v>1</v>
      </c>
    </row>
    <row r="297" spans="1:9">
      <c r="C297" s="24"/>
      <c r="D297" s="34" t="s">
        <v>165</v>
      </c>
      <c r="H297" s="23">
        <f>B482</f>
        <v>1.32303833438743E-4</v>
      </c>
    </row>
    <row r="298" spans="1:9" s="24" customFormat="1">
      <c r="B298" s="24" t="s">
        <v>44</v>
      </c>
      <c r="E298" s="24">
        <f>E42</f>
        <v>30.6</v>
      </c>
      <c r="F298" s="24">
        <f>E298*(365.25/7)</f>
        <v>1596.6642857142858</v>
      </c>
      <c r="G298" s="24">
        <v>1</v>
      </c>
      <c r="H298" s="25"/>
      <c r="I298" s="24">
        <f>F298*H300</f>
        <v>5.7382299550041732E-2</v>
      </c>
    </row>
    <row r="299" spans="1:9">
      <c r="C299" s="24" t="s">
        <v>44</v>
      </c>
      <c r="D299" s="24"/>
      <c r="E299" s="19">
        <f>G299*E298</f>
        <v>30.6</v>
      </c>
      <c r="F299" s="19">
        <f>E299*(365.25/7)</f>
        <v>1596.6642857142858</v>
      </c>
      <c r="G299" s="19">
        <v>1</v>
      </c>
    </row>
    <row r="300" spans="1:9">
      <c r="C300" s="24"/>
      <c r="D300" s="34" t="s">
        <v>210</v>
      </c>
      <c r="H300" s="23">
        <f>B521</f>
        <v>3.59388633311674E-5</v>
      </c>
    </row>
    <row r="301" spans="1:9" s="28" customFormat="1">
      <c r="A301" s="28" t="s">
        <v>211</v>
      </c>
      <c r="E301" s="28">
        <f>E39</f>
        <v>32.799999999999997</v>
      </c>
      <c r="F301" s="28">
        <f>E301*(365.25/7)</f>
        <v>1711.4571428571428</v>
      </c>
      <c r="H301" s="29"/>
      <c r="I301" s="28">
        <f>SUM(I292,I295,I298)</f>
        <v>8.0463195466534909E-2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15.2</v>
      </c>
      <c r="F304" s="24">
        <f>E304*(365.25/7)</f>
        <v>793.11428571428576</v>
      </c>
      <c r="G304" s="24">
        <v>1.0000000000000002</v>
      </c>
      <c r="H304" s="25"/>
      <c r="I304" s="24">
        <f>SUM(I305,I306,I307,I309)</f>
        <v>0.10420517792177697</v>
      </c>
    </row>
    <row r="305" spans="1:9">
      <c r="C305" s="24" t="s">
        <v>212</v>
      </c>
      <c r="D305" s="24"/>
      <c r="E305" s="19">
        <f>G305*E304</f>
        <v>7.7070422535211263</v>
      </c>
      <c r="F305" s="19">
        <f>E305*(365.25/7)</f>
        <v>402.14245472837018</v>
      </c>
      <c r="G305" s="19">
        <v>0.50704225352112675</v>
      </c>
      <c r="I305" s="19">
        <f>F305*H308</f>
        <v>5.3204988349029536E-2</v>
      </c>
    </row>
    <row r="306" spans="1:9">
      <c r="C306" s="24" t="s">
        <v>213</v>
      </c>
      <c r="D306" s="24"/>
      <c r="E306" s="19">
        <f>G306*E304</f>
        <v>3.9605633802816906</v>
      </c>
      <c r="F306" s="19">
        <f>E306*(365.25/7)</f>
        <v>206.65653923541251</v>
      </c>
      <c r="G306" s="19">
        <v>0.26056338028169018</v>
      </c>
      <c r="I306" s="19">
        <f>F306*H308</f>
        <v>2.7341452346029072E-2</v>
      </c>
    </row>
    <row r="307" spans="1:9">
      <c r="C307" s="24" t="s">
        <v>214</v>
      </c>
      <c r="D307" s="24"/>
      <c r="E307" s="19">
        <f>G307*E304</f>
        <v>3.211267605633803</v>
      </c>
      <c r="F307" s="19">
        <f>E307*(365.25/7)</f>
        <v>167.55935613682095</v>
      </c>
      <c r="G307" s="19">
        <v>0.21126760563380284</v>
      </c>
      <c r="I307" s="19">
        <f>F307*H308</f>
        <v>2.2168745145428978E-2</v>
      </c>
    </row>
    <row r="308" spans="1:9">
      <c r="C308" s="24"/>
      <c r="D308" s="34" t="s">
        <v>165</v>
      </c>
      <c r="H308" s="23">
        <f>B482</f>
        <v>1.32303833438743E-4</v>
      </c>
    </row>
    <row r="309" spans="1:9">
      <c r="C309" s="24" t="s">
        <v>215</v>
      </c>
      <c r="D309" s="24"/>
      <c r="E309" s="19">
        <f>G309*E304</f>
        <v>0.32112676056338024</v>
      </c>
      <c r="F309" s="19">
        <f>E309*(365.25/7)</f>
        <v>16.755935613682091</v>
      </c>
      <c r="G309" s="19">
        <v>2.1126760563380281E-2</v>
      </c>
      <c r="I309" s="19">
        <f>F309*H310</f>
        <v>1.4899920812893939E-3</v>
      </c>
    </row>
    <row r="310" spans="1:9">
      <c r="C310" s="24"/>
      <c r="D310" s="34" t="s">
        <v>139</v>
      </c>
      <c r="H310" s="23">
        <f>B555</f>
        <v>8.8923239838230102E-5</v>
      </c>
    </row>
    <row r="311" spans="1:9" s="24" customFormat="1">
      <c r="B311" s="24" t="s">
        <v>47</v>
      </c>
      <c r="E311" s="24">
        <f>(E346-SUM(E343,E337,E331,E322,E314,E304))/2</f>
        <v>10.749999999999993</v>
      </c>
      <c r="F311" s="24">
        <f>E311*(365.25/7)</f>
        <v>560.91964285714255</v>
      </c>
      <c r="G311" s="24">
        <v>1</v>
      </c>
      <c r="H311" s="25"/>
      <c r="I311" s="24">
        <f>E311*H313</f>
        <v>1.5720851097535101E-3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1.4624047532590801E-4</v>
      </c>
    </row>
    <row r="314" spans="1:9" s="24" customFormat="1">
      <c r="B314" s="24" t="s">
        <v>48</v>
      </c>
      <c r="E314" s="24">
        <f>E46</f>
        <v>18.100000000000001</v>
      </c>
      <c r="F314" s="24">
        <f>E314*(365.25/7)</f>
        <v>944.43214285714294</v>
      </c>
      <c r="G314" s="24">
        <v>1.0050251256281406</v>
      </c>
      <c r="H314" s="25"/>
      <c r="I314" s="24">
        <f>SUM(I315,I316,I318,I320)</f>
        <v>0.20988660717269561</v>
      </c>
    </row>
    <row r="315" spans="1:9">
      <c r="A315" s="19"/>
      <c r="C315" s="24" t="s">
        <v>216</v>
      </c>
      <c r="D315" s="24"/>
      <c r="E315" s="19">
        <f>G315*E314</f>
        <v>3.8201005025125636</v>
      </c>
      <c r="F315" s="19">
        <f>E315*(365.25/7)</f>
        <v>199.32738693467343</v>
      </c>
      <c r="G315" s="19">
        <v>0.21105527638190957</v>
      </c>
      <c r="I315" s="19">
        <f>F315*H317</f>
        <v>2.9149731810797826E-2</v>
      </c>
    </row>
    <row r="316" spans="1:9">
      <c r="A316" s="19"/>
      <c r="C316" s="24" t="s">
        <v>217</v>
      </c>
      <c r="D316" s="24"/>
      <c r="E316" s="19">
        <f>G316*E314</f>
        <v>4.0929648241206031</v>
      </c>
      <c r="F316" s="19">
        <f>E316*(365.25/7)</f>
        <v>213.56505743000719</v>
      </c>
      <c r="G316" s="19">
        <v>0.22613065326633167</v>
      </c>
      <c r="I316" s="19">
        <f>F316*H317</f>
        <v>3.1231855511569092E-2</v>
      </c>
    </row>
    <row r="317" spans="1:9">
      <c r="A317" s="19"/>
      <c r="D317" s="34" t="s">
        <v>169</v>
      </c>
      <c r="H317" s="23">
        <f>B485</f>
        <v>1.4624047532590801E-4</v>
      </c>
    </row>
    <row r="318" spans="1:9">
      <c r="A318" s="19"/>
      <c r="C318" s="24" t="s">
        <v>218</v>
      </c>
      <c r="D318" s="24"/>
      <c r="E318" s="19">
        <f>G318*E314</f>
        <v>5.0934673366834176</v>
      </c>
      <c r="F318" s="19">
        <f>E318*(365.25/7)</f>
        <v>265.76984924623122</v>
      </c>
      <c r="G318" s="19">
        <v>0.28140703517587939</v>
      </c>
      <c r="I318" s="19">
        <f>F318*H319</f>
        <v>0.1099446695356745</v>
      </c>
    </row>
    <row r="319" spans="1:9">
      <c r="A319" s="19"/>
      <c r="D319" s="3" t="s">
        <v>219</v>
      </c>
      <c r="H319" s="23">
        <f>B475</f>
        <v>4.1368375625563399E-4</v>
      </c>
    </row>
    <row r="320" spans="1:9">
      <c r="A320" s="19"/>
      <c r="C320" s="24" t="s">
        <v>220</v>
      </c>
      <c r="D320" s="24"/>
      <c r="E320" s="19">
        <f>G320*E314</f>
        <v>5.1844221105527648</v>
      </c>
      <c r="F320" s="19">
        <f>E320*(365.25/7)</f>
        <v>270.51573941134251</v>
      </c>
      <c r="G320" s="19">
        <v>0.28643216080402012</v>
      </c>
      <c r="I320" s="19">
        <f>F320*H321</f>
        <v>3.9560350314654193E-2</v>
      </c>
    </row>
    <row r="321" spans="1:9">
      <c r="A321" s="19"/>
      <c r="C321" s="34"/>
      <c r="D321" s="34" t="s">
        <v>169</v>
      </c>
      <c r="H321" s="23">
        <f>B485</f>
        <v>1.4624047532590801E-4</v>
      </c>
    </row>
    <row r="322" spans="1:9" s="24" customFormat="1">
      <c r="B322" s="24" t="s">
        <v>49</v>
      </c>
      <c r="E322" s="24">
        <f>E47</f>
        <v>33.700000000000003</v>
      </c>
      <c r="F322" s="24">
        <f>E322*(365.25/7)</f>
        <v>1758.4178571428574</v>
      </c>
      <c r="G322" s="24">
        <v>1.0000000000000002</v>
      </c>
      <c r="H322" s="25"/>
      <c r="I322" s="24">
        <f>SUM(I323,I325,I327,I329)</f>
        <v>0.12874839061902238</v>
      </c>
    </row>
    <row r="323" spans="1:9">
      <c r="A323" s="19"/>
      <c r="C323" s="24" t="s">
        <v>221</v>
      </c>
      <c r="D323" s="24"/>
      <c r="E323" s="19">
        <f>G323*E322</f>
        <v>9.3212765957446813</v>
      </c>
      <c r="F323" s="19">
        <f>E323*(365.25/7)</f>
        <v>486.37089665653497</v>
      </c>
      <c r="G323" s="19">
        <v>0.27659574468085107</v>
      </c>
      <c r="I323" s="19">
        <f>F323*H324</f>
        <v>5.3553775776632541E-2</v>
      </c>
    </row>
    <row r="324" spans="1:9">
      <c r="A324" s="19"/>
      <c r="D324" s="3" t="s">
        <v>222</v>
      </c>
      <c r="H324" s="23">
        <f>B553</f>
        <v>1.10108923343847E-4</v>
      </c>
    </row>
    <row r="325" spans="1:9">
      <c r="A325" s="19"/>
      <c r="C325" s="24" t="s">
        <v>223</v>
      </c>
      <c r="D325" s="24"/>
      <c r="E325" s="19">
        <f>G325*E322</f>
        <v>17.413373860182372</v>
      </c>
      <c r="F325" s="19">
        <f>E325*(365.25/7)</f>
        <v>908.60497177594448</v>
      </c>
      <c r="G325" s="19">
        <v>0.51671732522796354</v>
      </c>
      <c r="I325" s="19">
        <f>F325*H326</f>
        <v>5.8529535656972637E-2</v>
      </c>
    </row>
    <row r="326" spans="1:9">
      <c r="A326" s="19"/>
      <c r="D326" s="3" t="s">
        <v>224</v>
      </c>
      <c r="H326" s="23">
        <f>B552</f>
        <v>6.4416922067432405E-5</v>
      </c>
    </row>
    <row r="327" spans="1:9">
      <c r="A327" s="19"/>
      <c r="C327" s="24" t="s">
        <v>225</v>
      </c>
      <c r="D327" s="24"/>
      <c r="E327" s="19">
        <f>G327*E322</f>
        <v>2.3559270516717326</v>
      </c>
      <c r="F327" s="19">
        <f>E327*(365.25/7)</f>
        <v>122.9289079461572</v>
      </c>
      <c r="G327" s="19">
        <v>6.9908814589665649E-2</v>
      </c>
      <c r="I327" s="19">
        <f>F327*H328</f>
        <v>6.4557388017512218E-3</v>
      </c>
    </row>
    <row r="328" spans="1:9">
      <c r="A328" s="19"/>
      <c r="D328" s="3" t="s">
        <v>226</v>
      </c>
      <c r="H328" s="23">
        <f>B536</f>
        <v>5.2516034752206799E-5</v>
      </c>
    </row>
    <row r="329" spans="1:9">
      <c r="A329" s="19"/>
      <c r="C329" s="24" t="s">
        <v>227</v>
      </c>
      <c r="D329" s="24"/>
      <c r="E329" s="19">
        <f>G329*E322</f>
        <v>4.609422492401217</v>
      </c>
      <c r="F329" s="19">
        <f>E329*(365.25/7)</f>
        <v>240.51308076422066</v>
      </c>
      <c r="G329" s="19">
        <v>0.13677811550151978</v>
      </c>
      <c r="I329" s="19">
        <f>F329*H330</f>
        <v>1.0209340383665971E-2</v>
      </c>
    </row>
    <row r="330" spans="1:9">
      <c r="A330" s="19"/>
      <c r="D330" s="3" t="s">
        <v>228</v>
      </c>
      <c r="H330" s="23">
        <f>B554</f>
        <v>4.2448171015173903E-5</v>
      </c>
    </row>
    <row r="331" spans="1:9" s="24" customFormat="1">
      <c r="B331" s="24" t="s">
        <v>229</v>
      </c>
      <c r="E331" s="24">
        <f>E48</f>
        <v>9.3000000000000007</v>
      </c>
      <c r="F331" s="24">
        <f>E331*(365.25/7)</f>
        <v>485.26071428571436</v>
      </c>
      <c r="G331" s="24">
        <v>1.0098039215686276</v>
      </c>
      <c r="H331" s="25"/>
      <c r="I331" s="24">
        <f>SUM(I332:I334,I335)</f>
        <v>0.19297529320314305</v>
      </c>
    </row>
    <row r="332" spans="1:9">
      <c r="A332" s="19"/>
      <c r="C332" s="24" t="s">
        <v>230</v>
      </c>
      <c r="D332" s="24"/>
      <c r="E332" s="19">
        <f>G332*E331</f>
        <v>3.0088235294117651</v>
      </c>
      <c r="F332" s="19">
        <f>E332*(365.25/7)</f>
        <v>156.99611344537817</v>
      </c>
      <c r="G332" s="19">
        <v>0.3235294117647059</v>
      </c>
      <c r="I332" s="19">
        <f>F332*$H$336</f>
        <v>6.1827035686443883E-2</v>
      </c>
    </row>
    <row r="333" spans="1:9">
      <c r="A333" s="19"/>
      <c r="C333" s="24" t="s">
        <v>231</v>
      </c>
      <c r="D333" s="24"/>
      <c r="E333" s="19">
        <f>G333*E331</f>
        <v>3.0088235294117651</v>
      </c>
      <c r="F333" s="19">
        <f>E333*(365.25/7)</f>
        <v>156.99611344537817</v>
      </c>
      <c r="G333" s="19">
        <v>0.3235294117647059</v>
      </c>
      <c r="I333" s="19">
        <f>F333*$H$336</f>
        <v>6.1827035686443883E-2</v>
      </c>
    </row>
    <row r="334" spans="1:9">
      <c r="A334" s="19"/>
      <c r="C334" s="24" t="s">
        <v>232</v>
      </c>
      <c r="D334" s="24"/>
      <c r="E334" s="19">
        <f>G334*E331</f>
        <v>1.0029411764705884</v>
      </c>
      <c r="F334" s="19">
        <f>E334*(365.25/7)</f>
        <v>52.332037815126064</v>
      </c>
      <c r="G334" s="19">
        <v>0.10784313725490198</v>
      </c>
      <c r="I334" s="19">
        <f>F334*$H$336</f>
        <v>2.0609011895481297E-2</v>
      </c>
    </row>
    <row r="335" spans="1:9">
      <c r="A335" s="19"/>
      <c r="C335" s="24" t="s">
        <v>233</v>
      </c>
      <c r="D335" s="24"/>
      <c r="E335" s="19">
        <f>G335*E331</f>
        <v>2.3705882352941181</v>
      </c>
      <c r="F335" s="19">
        <f>E335*(365.25/7)</f>
        <v>123.69390756302523</v>
      </c>
      <c r="G335" s="19">
        <v>0.25490196078431376</v>
      </c>
      <c r="I335" s="19">
        <f>F335*$H$336</f>
        <v>4.8712209934773973E-2</v>
      </c>
    </row>
    <row r="336" spans="1:9">
      <c r="A336" s="19"/>
      <c r="C336" s="24"/>
      <c r="D336" s="34" t="s">
        <v>234</v>
      </c>
      <c r="H336" s="23">
        <f>B471</f>
        <v>3.9381252395114002E-4</v>
      </c>
    </row>
    <row r="337" spans="1:9" s="24" customFormat="1">
      <c r="B337" s="24" t="s">
        <v>51</v>
      </c>
      <c r="E337" s="24">
        <f>E49</f>
        <v>7.1</v>
      </c>
      <c r="F337" s="24">
        <f>E337*(365.25/7)</f>
        <v>370.46785714285716</v>
      </c>
      <c r="G337" s="24">
        <v>1</v>
      </c>
      <c r="H337" s="25"/>
      <c r="I337" s="24">
        <f>F337*H339</f>
        <v>3.6388497573038518E-2</v>
      </c>
    </row>
    <row r="338" spans="1:9">
      <c r="A338" s="19"/>
      <c r="C338" s="24" t="s">
        <v>51</v>
      </c>
      <c r="D338" s="24"/>
      <c r="E338" s="19">
        <f>G338*E337</f>
        <v>7.1</v>
      </c>
      <c r="F338" s="19">
        <f>E338*(365.25/7)</f>
        <v>370.46785714285716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9.8223089726800898E-5</v>
      </c>
    </row>
    <row r="340" spans="1:9" s="24" customFormat="1">
      <c r="B340" s="24" t="s">
        <v>52</v>
      </c>
      <c r="E340" s="24">
        <f>(E346-SUM(E343,E337,E331,E322,E314,E304))/2</f>
        <v>10.749999999999993</v>
      </c>
      <c r="F340" s="24">
        <f>E340*(365.25/7)</f>
        <v>560.91964285714255</v>
      </c>
      <c r="G340" s="24">
        <v>1</v>
      </c>
      <c r="H340" s="25"/>
      <c r="I340" s="24">
        <f>F340*H342</f>
        <v>5.5095260409882225E-2</v>
      </c>
    </row>
    <row r="341" spans="1:9">
      <c r="A341" s="19"/>
      <c r="C341" s="24" t="s">
        <v>52</v>
      </c>
      <c r="D341" s="24"/>
      <c r="E341" s="19">
        <f>G341*E340</f>
        <v>10.749999999999993</v>
      </c>
      <c r="F341" s="19">
        <f>E341*(365.25/7)</f>
        <v>560.91964285714255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9.8223089726800898E-5</v>
      </c>
    </row>
    <row r="343" spans="1:9" s="24" customFormat="1">
      <c r="B343" s="24" t="s">
        <v>53</v>
      </c>
      <c r="E343" s="24">
        <f>E51</f>
        <v>2.6</v>
      </c>
      <c r="F343" s="24">
        <f>E343*(365.25/7)</f>
        <v>135.66428571428571</v>
      </c>
      <c r="G343" s="24">
        <v>1</v>
      </c>
      <c r="H343" s="25"/>
      <c r="I343" s="24">
        <f>F343*H345</f>
        <v>1.3325365308436638E-2</v>
      </c>
    </row>
    <row r="344" spans="1:9">
      <c r="A344" s="19"/>
      <c r="C344" s="24" t="s">
        <v>53</v>
      </c>
      <c r="D344" s="24"/>
      <c r="E344" s="19">
        <f>G344*E343</f>
        <v>2.6</v>
      </c>
      <c r="F344" s="19">
        <f>E344*(365.25/7)</f>
        <v>135.66428571428571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9.8223089726800898E-5</v>
      </c>
    </row>
    <row r="346" spans="1:9" s="28" customFormat="1">
      <c r="A346" s="28" t="s">
        <v>236</v>
      </c>
      <c r="E346" s="28">
        <f>E43</f>
        <v>107.5</v>
      </c>
      <c r="F346" s="28">
        <f>E346*(365.25/7)</f>
        <v>5609.1964285714284</v>
      </c>
      <c r="H346" s="29"/>
      <c r="I346" s="28">
        <f>SUM(I304,I311,I314,I322,I331,I337,I340,I343)</f>
        <v>0.74219667731774897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3.824755326939E-5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5.6504860152661899E-5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9.3256242008266403E-5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8.2876669036578793E-5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24.3</v>
      </c>
      <c r="F364" s="24">
        <f>E364*(365.25/7)</f>
        <v>1267.9392857142857</v>
      </c>
      <c r="G364" s="24">
        <v>0.98571428571428577</v>
      </c>
      <c r="H364" s="25"/>
      <c r="I364" s="24">
        <f>SUM(I365,I367,I369)</f>
        <v>7.0365111082465737E-2</v>
      </c>
    </row>
    <row r="365" spans="1:9">
      <c r="C365" s="24" t="s">
        <v>246</v>
      </c>
      <c r="D365" s="24"/>
      <c r="E365" s="19">
        <f>G365*E364</f>
        <v>8.7942857142857136</v>
      </c>
      <c r="F365" s="19">
        <f>E365*(365.25/7)</f>
        <v>458.87326530612245</v>
      </c>
      <c r="G365" s="19">
        <v>0.3619047619047619</v>
      </c>
      <c r="I365" s="19">
        <f>F365*H366</f>
        <v>2.4954668435167807E-2</v>
      </c>
    </row>
    <row r="366" spans="1:9">
      <c r="C366" s="24"/>
      <c r="D366" s="34" t="s">
        <v>247</v>
      </c>
      <c r="H366" s="23">
        <f>B556</f>
        <v>5.4382484929733503E-5</v>
      </c>
    </row>
    <row r="367" spans="1:9">
      <c r="C367" s="24" t="s">
        <v>248</v>
      </c>
      <c r="D367" s="24">
        <f>F364-SUM(F365,F369)</f>
        <v>18.113418367346867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2.3964746866797278E-3</v>
      </c>
    </row>
    <row r="368" spans="1:9">
      <c r="C368" s="24"/>
      <c r="D368" s="34" t="s">
        <v>165</v>
      </c>
      <c r="F368" s="24"/>
      <c r="H368" s="23">
        <f>B482</f>
        <v>1.32303833438743E-4</v>
      </c>
    </row>
    <row r="369" spans="1:9">
      <c r="C369" s="24" t="s">
        <v>249</v>
      </c>
      <c r="D369" s="24"/>
      <c r="E369" s="19">
        <f>G369*E364</f>
        <v>15.158571428571429</v>
      </c>
      <c r="F369" s="19">
        <f>E369*(365.25/7)</f>
        <v>790.95260204081637</v>
      </c>
      <c r="G369" s="19">
        <v>0.62380952380952381</v>
      </c>
      <c r="I369" s="19">
        <f>F369*H370</f>
        <v>4.3013967960618196E-2</v>
      </c>
    </row>
    <row r="370" spans="1:9">
      <c r="C370" s="24"/>
      <c r="D370" s="31" t="s">
        <v>247</v>
      </c>
      <c r="H370" s="23">
        <f>B556</f>
        <v>5.4382484929733503E-5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17.2</v>
      </c>
      <c r="F373" s="24">
        <f>E373*(365.25/7)</f>
        <v>897.47142857142853</v>
      </c>
      <c r="G373" s="24">
        <v>0.99310344827586206</v>
      </c>
      <c r="H373" s="25"/>
      <c r="I373" s="24">
        <f>SUM(I374,I375)</f>
        <v>0.13034149900704733</v>
      </c>
    </row>
    <row r="374" spans="1:9">
      <c r="C374" s="24" t="s">
        <v>251</v>
      </c>
      <c r="D374" s="24"/>
      <c r="E374" s="19">
        <f>G374*E373</f>
        <v>3.6772413793103449</v>
      </c>
      <c r="F374" s="19">
        <f>E374*(365.25/7)</f>
        <v>191.87320197044335</v>
      </c>
      <c r="G374" s="19">
        <v>0.21379310344827587</v>
      </c>
      <c r="I374" s="19">
        <f>F374*H376</f>
        <v>2.8059628258461585E-2</v>
      </c>
    </row>
    <row r="375" spans="1:9">
      <c r="C375" s="24" t="s">
        <v>252</v>
      </c>
      <c r="D375" s="24"/>
      <c r="E375" s="19">
        <f>G375*E373</f>
        <v>13.404137931034482</v>
      </c>
      <c r="F375" s="19">
        <f>E375*(365.25/7)</f>
        <v>699.40876847290633</v>
      </c>
      <c r="G375" s="19">
        <v>0.77931034482758621</v>
      </c>
      <c r="I375" s="19">
        <f>F375*H376</f>
        <v>0.10228187074858576</v>
      </c>
    </row>
    <row r="376" spans="1:9">
      <c r="C376" s="24"/>
      <c r="D376" s="34" t="s">
        <v>169</v>
      </c>
      <c r="H376" s="23">
        <f>B485</f>
        <v>1.4624047532590801E-4</v>
      </c>
      <c r="I376" s="38"/>
    </row>
    <row r="377" spans="1:9" s="24" customFormat="1">
      <c r="B377" s="24" t="s">
        <v>59</v>
      </c>
      <c r="E377" s="24">
        <f>E57</f>
        <v>46.7</v>
      </c>
      <c r="F377" s="24">
        <f>E377*(365.25/7)</f>
        <v>2436.7392857142859</v>
      </c>
      <c r="G377" s="24">
        <v>0.99760191846522783</v>
      </c>
      <c r="H377" s="25"/>
      <c r="I377" s="24">
        <f>SUM(I378,I380,I381,I382,I383,I384,I385)</f>
        <v>7.5876113727912198E-2</v>
      </c>
    </row>
    <row r="378" spans="1:9">
      <c r="A378" s="19"/>
      <c r="C378" s="24" t="s">
        <v>253</v>
      </c>
      <c r="D378" s="24"/>
      <c r="E378" s="19">
        <f>G378*E377</f>
        <v>7.7273381294964034</v>
      </c>
      <c r="F378" s="19">
        <f>E378*(365.25/7)</f>
        <v>403.20146454265165</v>
      </c>
      <c r="G378" s="19">
        <v>0.16546762589928057</v>
      </c>
      <c r="I378" s="19">
        <f>F378*H379</f>
        <v>1.2005032628159251E-2</v>
      </c>
    </row>
    <row r="379" spans="1:9">
      <c r="A379" s="19"/>
      <c r="C379" s="24"/>
      <c r="D379" s="3" t="s">
        <v>253</v>
      </c>
      <c r="H379" s="23">
        <f>B524</f>
        <v>2.9774278329510701E-5</v>
      </c>
    </row>
    <row r="380" spans="1:9">
      <c r="A380" s="19"/>
      <c r="C380" s="24" t="s">
        <v>254</v>
      </c>
      <c r="D380" s="24"/>
      <c r="E380" s="19">
        <f>G380*E377</f>
        <v>3.023741007194245</v>
      </c>
      <c r="F380" s="19">
        <f t="shared" ref="F380:F385" si="2">E380*(365.25/7)</f>
        <v>157.77448612538544</v>
      </c>
      <c r="G380" s="19">
        <v>6.4748201438848921E-2</v>
      </c>
      <c r="I380" s="19">
        <f>F380*H386</f>
        <v>4.9697959357156481E-3</v>
      </c>
    </row>
    <row r="381" spans="1:9">
      <c r="A381" s="19"/>
      <c r="C381" s="24" t="s">
        <v>255</v>
      </c>
      <c r="D381" s="24"/>
      <c r="E381" s="19">
        <f>G381*E377</f>
        <v>2.3517985611510794</v>
      </c>
      <c r="F381" s="19">
        <f t="shared" si="2"/>
        <v>122.71348920863312</v>
      </c>
      <c r="G381" s="19">
        <v>5.0359712230215826E-2</v>
      </c>
      <c r="I381" s="19">
        <f>F381*H386</f>
        <v>3.8653968388899485E-3</v>
      </c>
    </row>
    <row r="382" spans="1:9">
      <c r="A382" s="19"/>
      <c r="C382" s="24" t="s">
        <v>256</v>
      </c>
      <c r="D382" s="24"/>
      <c r="E382" s="19">
        <f>G382*E377</f>
        <v>7.7273381294964034</v>
      </c>
      <c r="F382" s="19">
        <f t="shared" si="2"/>
        <v>403.20146454265165</v>
      </c>
      <c r="G382" s="19">
        <v>0.16546762589928057</v>
      </c>
      <c r="I382" s="19">
        <f>F382*$H$386</f>
        <v>1.2700589613495544E-2</v>
      </c>
    </row>
    <row r="383" spans="1:9">
      <c r="A383" s="19"/>
      <c r="C383" s="24" t="s">
        <v>257</v>
      </c>
      <c r="D383" s="24"/>
      <c r="E383" s="19">
        <f>G383*E377</f>
        <v>10.191127098321342</v>
      </c>
      <c r="F383" s="19">
        <f t="shared" si="2"/>
        <v>531.75845323741009</v>
      </c>
      <c r="G383" s="19">
        <v>0.21822541966426856</v>
      </c>
      <c r="I383" s="19">
        <f>F383*H386</f>
        <v>1.6750052968523107E-2</v>
      </c>
    </row>
    <row r="384" spans="1:9">
      <c r="A384" s="19"/>
      <c r="C384" s="24" t="s">
        <v>258</v>
      </c>
      <c r="D384" s="24"/>
      <c r="E384" s="19">
        <f>G384*E377</f>
        <v>12.654916067146283</v>
      </c>
      <c r="F384" s="19">
        <f t="shared" si="2"/>
        <v>660.3154419321686</v>
      </c>
      <c r="G384" s="19">
        <v>0.27098321342925658</v>
      </c>
      <c r="I384" s="19">
        <f>F384*H386</f>
        <v>2.0799516323550673E-2</v>
      </c>
    </row>
    <row r="385" spans="1:9">
      <c r="A385" s="19"/>
      <c r="C385" s="24" t="s">
        <v>259</v>
      </c>
      <c r="D385" s="24"/>
      <c r="E385" s="19">
        <f>G385*E377</f>
        <v>2.9117505995203841</v>
      </c>
      <c r="F385" s="19">
        <f t="shared" si="2"/>
        <v>151.93098663926006</v>
      </c>
      <c r="G385" s="19">
        <v>6.235011990407674E-2</v>
      </c>
      <c r="I385" s="19">
        <f>F385*H386</f>
        <v>4.7857294195780319E-3</v>
      </c>
    </row>
    <row r="386" spans="1:9">
      <c r="A386" s="19"/>
      <c r="C386" s="24"/>
      <c r="D386" s="3" t="s">
        <v>260</v>
      </c>
      <c r="H386" s="23">
        <f>B525</f>
        <v>3.1499363792990501E-5</v>
      </c>
    </row>
    <row r="387" spans="1:9" s="24" customFormat="1">
      <c r="B387" s="24" t="s">
        <v>60</v>
      </c>
      <c r="E387" s="24">
        <f>E58</f>
        <v>4.9000000000000004</v>
      </c>
      <c r="F387" s="24">
        <f>E387*(365.25/7)</f>
        <v>255.67500000000004</v>
      </c>
      <c r="G387" s="24">
        <v>1</v>
      </c>
      <c r="H387" s="25"/>
      <c r="I387" s="24">
        <f>F387*H390</f>
        <v>7.4245002855305234E-3</v>
      </c>
    </row>
    <row r="388" spans="1:9">
      <c r="A388" s="19"/>
      <c r="C388" s="24" t="s">
        <v>261</v>
      </c>
      <c r="D388" s="24"/>
      <c r="E388" s="19">
        <f>G388*E387</f>
        <v>4.9000000000000004</v>
      </c>
      <c r="F388" s="19">
        <f>E388*(365.25/7)</f>
        <v>255.67500000000004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2.9038819929717501E-5</v>
      </c>
    </row>
    <row r="391" spans="1:9" s="24" customFormat="1">
      <c r="B391" s="24" t="s">
        <v>61</v>
      </c>
      <c r="E391" s="24">
        <f>E400-SUM(E364,E373,E377,E387)</f>
        <v>8.5999999999999943</v>
      </c>
      <c r="F391" s="24">
        <f>E391*(365.25/7)</f>
        <v>448.73571428571398</v>
      </c>
      <c r="G391" s="24">
        <v>1</v>
      </c>
      <c r="H391" s="25"/>
      <c r="I391" s="24">
        <f>SUM(I392,I394,I398)</f>
        <v>2.5904255125208348E-2</v>
      </c>
    </row>
    <row r="392" spans="1:9">
      <c r="A392" s="19"/>
      <c r="C392" s="24" t="s">
        <v>265</v>
      </c>
      <c r="D392" s="24"/>
      <c r="E392" s="19">
        <f>G392*E391</f>
        <v>1.5925925925925917</v>
      </c>
      <c r="F392" s="19">
        <f>E392*(365.25/7)</f>
        <v>83.099206349206298</v>
      </c>
      <c r="G392" s="19">
        <v>0.1851851851851852</v>
      </c>
      <c r="I392" s="19">
        <f>F392*H393</f>
        <v>6.7024755677391728E-3</v>
      </c>
    </row>
    <row r="393" spans="1:9">
      <c r="A393" s="19"/>
      <c r="C393" s="24"/>
      <c r="D393" s="34" t="s">
        <v>266</v>
      </c>
      <c r="H393" s="23">
        <f>B557</f>
        <v>8.0656312643630801E-5</v>
      </c>
    </row>
    <row r="394" spans="1:9">
      <c r="C394" s="24" t="s">
        <v>267</v>
      </c>
      <c r="D394" s="24"/>
      <c r="E394" s="19">
        <f>G394*E391</f>
        <v>1.8049382716049371</v>
      </c>
      <c r="F394" s="19">
        <f>E394*(365.25/7)</f>
        <v>94.179100529100467</v>
      </c>
      <c r="G394" s="19">
        <v>0.20987654320987656</v>
      </c>
      <c r="I394" s="19">
        <f>F394*H395</f>
        <v>4.9459129163178179E-3</v>
      </c>
    </row>
    <row r="395" spans="1:9">
      <c r="C395" s="24"/>
      <c r="D395" s="34" t="s">
        <v>226</v>
      </c>
      <c r="H395" s="23">
        <f>B536</f>
        <v>5.2516034752206799E-5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5.5162550217499002E-5</v>
      </c>
    </row>
    <row r="398" spans="1:9">
      <c r="C398" s="24" t="s">
        <v>269</v>
      </c>
      <c r="D398" s="24"/>
      <c r="E398" s="19">
        <f>G398*E391</f>
        <v>5.2024691358024659</v>
      </c>
      <c r="F398" s="19">
        <f>E398*(365.25/7)</f>
        <v>271.45740740740723</v>
      </c>
      <c r="G398" s="19">
        <v>0.60493827160493829</v>
      </c>
      <c r="I398" s="19">
        <f>F398*H399</f>
        <v>1.4255866641151357E-2</v>
      </c>
    </row>
    <row r="399" spans="1:9">
      <c r="C399" s="24"/>
      <c r="D399" s="34" t="s">
        <v>226</v>
      </c>
      <c r="H399" s="23">
        <f>B536</f>
        <v>5.2516034752206799E-5</v>
      </c>
    </row>
    <row r="400" spans="1:9" s="28" customFormat="1">
      <c r="A400" s="28" t="s">
        <v>270</v>
      </c>
      <c r="E400" s="28">
        <f>E53</f>
        <v>101.7</v>
      </c>
      <c r="F400" s="28">
        <f>E400*(365.25/7)</f>
        <v>5306.5607142857143</v>
      </c>
      <c r="H400" s="29"/>
      <c r="I400" s="28">
        <f>SUM(I364,I371,I373,I377,I387,I391)</f>
        <v>0.30991147922816414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88.8</v>
      </c>
      <c r="F403" s="24">
        <f>E403*(365.25/7)</f>
        <v>4633.4571428571426</v>
      </c>
      <c r="G403" s="24">
        <v>0.9659574468085107</v>
      </c>
      <c r="H403" s="25"/>
      <c r="I403" s="24">
        <f>F403*H408</f>
        <v>0.13455012762349189</v>
      </c>
    </row>
    <row r="404" spans="1:9">
      <c r="C404" s="24" t="s">
        <v>271</v>
      </c>
      <c r="D404" s="24"/>
      <c r="E404" s="19">
        <f>G404*E403</f>
        <v>81.746382978723418</v>
      </c>
      <c r="F404" s="19">
        <f>E404*(365.25/7)</f>
        <v>4265.4094832826759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4.0306382978723407</v>
      </c>
      <c r="F405" s="19">
        <f>E405*(365.25/7)</f>
        <v>210.31294832826751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2.7710638297872343</v>
      </c>
      <c r="F407" s="19">
        <f>E407*(365.25/7)</f>
        <v>144.59015197568391</v>
      </c>
      <c r="G407" s="19">
        <v>3.1205673758865252E-2</v>
      </c>
    </row>
    <row r="408" spans="1:9">
      <c r="C408" s="24"/>
      <c r="D408" s="34" t="s">
        <v>264</v>
      </c>
      <c r="H408" s="23">
        <f>B523</f>
        <v>2.9038819929717501E-5</v>
      </c>
    </row>
    <row r="409" spans="1:9" s="24" customFormat="1">
      <c r="B409" s="24" t="s">
        <v>64</v>
      </c>
      <c r="E409" s="24">
        <f>E62</f>
        <v>8.4</v>
      </c>
      <c r="F409" s="24">
        <f>E409*(365.25/7)</f>
        <v>438.3</v>
      </c>
      <c r="G409" s="24">
        <v>1</v>
      </c>
      <c r="H409" s="25"/>
      <c r="I409" s="24">
        <f>F409*H411</f>
        <v>1.2727714775195182E-2</v>
      </c>
    </row>
    <row r="410" spans="1:9">
      <c r="C410" s="24" t="s">
        <v>64</v>
      </c>
      <c r="D410" s="24"/>
      <c r="E410" s="19">
        <f>G410*E409</f>
        <v>8.4</v>
      </c>
      <c r="F410" s="19">
        <f>E410*(365.25/7)</f>
        <v>438.3</v>
      </c>
      <c r="G410" s="19">
        <v>1</v>
      </c>
    </row>
    <row r="411" spans="1:9">
      <c r="C411" s="24"/>
      <c r="D411" s="34" t="s">
        <v>264</v>
      </c>
      <c r="H411" s="23">
        <f>B523</f>
        <v>2.9038819929717501E-5</v>
      </c>
    </row>
    <row r="412" spans="1:9" s="24" customFormat="1">
      <c r="B412" s="24" t="s">
        <v>65</v>
      </c>
      <c r="E412" s="24">
        <f>E63</f>
        <v>3.4</v>
      </c>
      <c r="F412" s="24">
        <f>E412*(365.25/7)</f>
        <v>177.40714285714287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3.4</v>
      </c>
      <c r="F413" s="19">
        <f>E413*(365.25/7)</f>
        <v>177.40714285714287</v>
      </c>
      <c r="G413" s="19">
        <v>1</v>
      </c>
    </row>
    <row r="414" spans="1:9" s="24" customFormat="1">
      <c r="B414" s="24" t="s">
        <v>66</v>
      </c>
      <c r="E414" s="24">
        <f>E424-SUM(E418,E412,E409,E403)</f>
        <v>1.3000000000000114</v>
      </c>
      <c r="F414" s="24">
        <f>E414*(365.25/7)</f>
        <v>67.832142857143452</v>
      </c>
      <c r="G414" s="24">
        <v>1</v>
      </c>
      <c r="H414" s="25"/>
      <c r="I414" s="24">
        <f>F414*AVERAGE(H416:H417)</f>
        <v>4.1954406102953428E-3</v>
      </c>
    </row>
    <row r="415" spans="1:9">
      <c r="C415" s="24" t="s">
        <v>66</v>
      </c>
      <c r="D415" s="24"/>
      <c r="E415" s="19">
        <f>G415*E414</f>
        <v>1.3000000000000114</v>
      </c>
      <c r="F415" s="19">
        <f>E415*(365.25/7)</f>
        <v>67.832142857143452</v>
      </c>
      <c r="G415" s="19">
        <v>1</v>
      </c>
    </row>
    <row r="416" spans="1:9">
      <c r="C416" s="24"/>
      <c r="D416" s="1" t="s">
        <v>144</v>
      </c>
      <c r="H416" s="23">
        <f>B541</f>
        <v>6.1464811934113902E-5</v>
      </c>
    </row>
    <row r="417" spans="1:12">
      <c r="C417" s="24"/>
      <c r="D417" s="1" t="s">
        <v>275</v>
      </c>
      <c r="H417" s="23">
        <f>B542</f>
        <v>6.2235853667179795E-5</v>
      </c>
    </row>
    <row r="418" spans="1:12" s="24" customFormat="1">
      <c r="B418" s="24" t="s">
        <v>67</v>
      </c>
      <c r="E418" s="24">
        <f>E65</f>
        <v>7.6</v>
      </c>
      <c r="F418" s="24">
        <f>E418*(365.25/7)</f>
        <v>396.55714285714288</v>
      </c>
      <c r="G418" s="24">
        <v>1</v>
      </c>
      <c r="H418" s="25"/>
      <c r="I418" s="24">
        <f>F418*AVERAGE(H420:H422)</f>
        <v>0.25978637853695047</v>
      </c>
    </row>
    <row r="419" spans="1:12">
      <c r="C419" s="24" t="s">
        <v>67</v>
      </c>
      <c r="D419" s="24"/>
      <c r="E419" s="19">
        <f>G419*E418</f>
        <v>7.6</v>
      </c>
      <c r="F419" s="19">
        <f>E419*(365.25/7)</f>
        <v>396.55714285714288</v>
      </c>
      <c r="G419" s="19">
        <v>1</v>
      </c>
    </row>
    <row r="420" spans="1:12">
      <c r="C420" s="24"/>
      <c r="D420" s="3" t="s">
        <v>224</v>
      </c>
      <c r="H420" s="23">
        <f>B552</f>
        <v>6.4416922067432405E-5</v>
      </c>
    </row>
    <row r="421" spans="1:12">
      <c r="C421" s="24"/>
      <c r="D421" s="31" t="s">
        <v>193</v>
      </c>
      <c r="H421" s="23">
        <f>B511</f>
        <v>1.81334312242693E-3</v>
      </c>
    </row>
    <row r="422" spans="1:12">
      <c r="C422" s="24"/>
      <c r="D422" s="27" t="s">
        <v>276</v>
      </c>
      <c r="F422" s="24"/>
      <c r="H422" s="23">
        <f>B510</f>
        <v>8.75535292208143E-5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109.5</v>
      </c>
      <c r="F424" s="28">
        <f>E424*(365.25/7)</f>
        <v>5713.5535714285716</v>
      </c>
      <c r="H424" s="29"/>
      <c r="I424" s="28">
        <f>SUM(I403,I409,I412,I414,I418)</f>
        <v>0.41125966154593285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1057.3</v>
      </c>
      <c r="F428" s="28">
        <f>E428*(365.25/7)</f>
        <v>55168.403571428571</v>
      </c>
      <c r="H428" s="29"/>
      <c r="I428" s="37">
        <f>SUM(I424,I400,I361,I346,I301,I289,I251,I234,I200,I154,I135,I122)</f>
        <v>14.089921817785283</v>
      </c>
    </row>
    <row r="431" spans="1:12" s="40" customFormat="1">
      <c r="A431" s="24" t="s">
        <v>280</v>
      </c>
      <c r="B431" s="24" t="s">
        <v>370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1.6750522982203429</v>
      </c>
      <c r="C432" s="19">
        <v>1.4982849187858709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0.22592567163346</v>
      </c>
      <c r="C433" s="19">
        <v>0.229285161174478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0.29426865760800608</v>
      </c>
      <c r="C434" s="19">
        <v>0.25503283659360526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4.0144198232485522</v>
      </c>
      <c r="C435" s="19">
        <v>4.174658317559186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0.40898149187277399</v>
      </c>
      <c r="C436" s="19">
        <v>0.39644429579190527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9.9939526614672675E-2</v>
      </c>
      <c r="C437" s="19">
        <v>9.638855451511924E-2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5.8275033350290935</v>
      </c>
      <c r="C438" s="19">
        <v>5.1148730855003457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8.0463195466534909E-2</v>
      </c>
      <c r="C439" s="19">
        <v>7.5589227765231581E-2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0.74219667731774897</v>
      </c>
      <c r="C440" s="19">
        <v>0.7514937726202322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0.30991147922816414</v>
      </c>
      <c r="C442" s="19">
        <v>0.2707198582401249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0.41125966154593285</v>
      </c>
      <c r="C443" s="19">
        <v>0.38261028950942422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14.089921817785282</v>
      </c>
      <c r="C444" s="24">
        <v>13.245380318055522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316</v>
      </c>
      <c r="B450" s="41"/>
    </row>
    <row r="451" spans="1:2">
      <c r="A451" s="42" t="s">
        <v>317</v>
      </c>
      <c r="B451" s="41" t="s">
        <v>318</v>
      </c>
    </row>
    <row r="452" spans="1:2">
      <c r="A452" s="43" t="s">
        <v>81</v>
      </c>
      <c r="B452" s="40">
        <v>2.0753625014341401E-4</v>
      </c>
    </row>
    <row r="453" spans="1:2">
      <c r="A453" s="43" t="s">
        <v>85</v>
      </c>
      <c r="B453" s="40">
        <v>1.8123600379630399E-4</v>
      </c>
    </row>
    <row r="454" spans="1:2">
      <c r="A454" s="43" t="s">
        <v>93</v>
      </c>
      <c r="B454" s="40">
        <v>1.4866358173675799E-4</v>
      </c>
    </row>
    <row r="455" spans="1:2">
      <c r="A455" s="43" t="s">
        <v>86</v>
      </c>
      <c r="B455" s="40">
        <v>2.9047921153145501E-4</v>
      </c>
    </row>
    <row r="456" spans="1:2">
      <c r="A456" s="43" t="s">
        <v>319</v>
      </c>
      <c r="B456" s="40">
        <v>2.8815986355312199E-4</v>
      </c>
    </row>
    <row r="457" spans="1:2">
      <c r="A457" s="43" t="s">
        <v>89</v>
      </c>
      <c r="B457" s="40">
        <v>5.8372345228633899E-4</v>
      </c>
    </row>
    <row r="458" spans="1:2">
      <c r="A458" s="43" t="s">
        <v>320</v>
      </c>
      <c r="B458" s="40">
        <v>2.8808688751685098E-4</v>
      </c>
    </row>
    <row r="459" spans="1:2">
      <c r="A459" s="43" t="s">
        <v>152</v>
      </c>
      <c r="B459" s="40">
        <v>2.53969779965583E-4</v>
      </c>
    </row>
    <row r="460" spans="1:2">
      <c r="A460" s="43" t="s">
        <v>321</v>
      </c>
      <c r="B460" s="40">
        <v>1.46572502077181E-4</v>
      </c>
    </row>
    <row r="461" spans="1:2">
      <c r="A461" s="43" t="s">
        <v>322</v>
      </c>
      <c r="B461" s="40">
        <v>2.7242293436714299E-4</v>
      </c>
    </row>
    <row r="462" spans="1:2">
      <c r="A462" s="43" t="s">
        <v>323</v>
      </c>
      <c r="B462" s="40">
        <v>1.7922815925589799E-4</v>
      </c>
    </row>
    <row r="463" spans="1:2">
      <c r="A463" s="43" t="s">
        <v>87</v>
      </c>
      <c r="B463" s="40">
        <v>2.21286919110788E-4</v>
      </c>
    </row>
    <row r="464" spans="1:2">
      <c r="A464" s="43" t="s">
        <v>90</v>
      </c>
      <c r="B464" s="40">
        <v>3.3330348984453301E-4</v>
      </c>
    </row>
    <row r="465" spans="1:2">
      <c r="A465" s="43" t="s">
        <v>94</v>
      </c>
      <c r="B465" s="40">
        <v>2.4173711069267601E-4</v>
      </c>
    </row>
    <row r="466" spans="1:2">
      <c r="A466" s="43" t="s">
        <v>82</v>
      </c>
      <c r="B466" s="40">
        <v>1.8436804730104599E-4</v>
      </c>
    </row>
    <row r="467" spans="1:2">
      <c r="A467" s="43" t="s">
        <v>101</v>
      </c>
      <c r="B467" s="40">
        <v>1.6096116897416801E-4</v>
      </c>
    </row>
    <row r="468" spans="1:2">
      <c r="A468" s="43" t="s">
        <v>125</v>
      </c>
      <c r="B468" s="40">
        <v>1.9783800273003599E-4</v>
      </c>
    </row>
    <row r="469" spans="1:2">
      <c r="A469" s="43" t="s">
        <v>126</v>
      </c>
      <c r="B469" s="40">
        <v>9.1374598860871899E-5</v>
      </c>
    </row>
    <row r="470" spans="1:2">
      <c r="A470" s="43" t="s">
        <v>134</v>
      </c>
      <c r="B470" s="40">
        <v>2.4622324151349502E-4</v>
      </c>
    </row>
    <row r="471" spans="1:2">
      <c r="A471" s="43" t="s">
        <v>234</v>
      </c>
      <c r="B471" s="40">
        <v>3.9381252395114002E-4</v>
      </c>
    </row>
    <row r="472" spans="1:2">
      <c r="A472" s="43" t="s">
        <v>324</v>
      </c>
      <c r="B472" s="40">
        <v>1.8101149752481699E-4</v>
      </c>
    </row>
    <row r="473" spans="1:2">
      <c r="A473" s="43" t="s">
        <v>154</v>
      </c>
      <c r="B473" s="40">
        <v>1.7979330347713199E-4</v>
      </c>
    </row>
    <row r="474" spans="1:2">
      <c r="A474" s="43" t="s">
        <v>325</v>
      </c>
      <c r="B474" s="40">
        <v>6.1980890843304896E-4</v>
      </c>
    </row>
    <row r="475" spans="1:2">
      <c r="A475" s="43" t="s">
        <v>219</v>
      </c>
      <c r="B475" s="40">
        <v>4.1368375625563399E-4</v>
      </c>
    </row>
    <row r="476" spans="1:2">
      <c r="A476" s="43" t="s">
        <v>173</v>
      </c>
      <c r="B476" s="40">
        <v>1.3154789046745599E-4</v>
      </c>
    </row>
    <row r="477" spans="1:2">
      <c r="A477" s="43" t="s">
        <v>326</v>
      </c>
      <c r="B477" s="40">
        <v>1.5918692023663599E-4</v>
      </c>
    </row>
    <row r="478" spans="1:2">
      <c r="A478" s="43" t="s">
        <v>133</v>
      </c>
      <c r="B478" s="40">
        <v>4.6337524758036899E-4</v>
      </c>
    </row>
    <row r="479" spans="1:2">
      <c r="A479" s="43" t="s">
        <v>132</v>
      </c>
      <c r="B479" s="40">
        <v>8.3899075325234501E-4</v>
      </c>
    </row>
    <row r="480" spans="1:2">
      <c r="A480" s="43" t="s">
        <v>327</v>
      </c>
      <c r="B480" s="40">
        <v>1.9411468544791501E-4</v>
      </c>
    </row>
    <row r="481" spans="1:2">
      <c r="A481" s="43" t="s">
        <v>190</v>
      </c>
      <c r="B481" s="40">
        <v>9.9021399008583497E-5</v>
      </c>
    </row>
    <row r="482" spans="1:2">
      <c r="A482" s="43" t="s">
        <v>165</v>
      </c>
      <c r="B482" s="40">
        <v>1.32303833438743E-4</v>
      </c>
    </row>
    <row r="483" spans="1:2">
      <c r="A483" s="43" t="s">
        <v>328</v>
      </c>
      <c r="B483" s="40">
        <v>1.17251066520812E-4</v>
      </c>
    </row>
    <row r="484" spans="1:2">
      <c r="A484" s="43" t="s">
        <v>160</v>
      </c>
      <c r="B484" s="40">
        <v>1.73504178510735E-4</v>
      </c>
    </row>
    <row r="485" spans="1:2">
      <c r="A485" s="43" t="s">
        <v>169</v>
      </c>
      <c r="B485" s="40">
        <v>1.4624047532590801E-4</v>
      </c>
    </row>
    <row r="486" spans="1:2">
      <c r="A486" s="43" t="s">
        <v>329</v>
      </c>
      <c r="B486" s="40">
        <v>1.8430994317117501E-3</v>
      </c>
    </row>
    <row r="487" spans="1:2">
      <c r="A487" s="43" t="s">
        <v>330</v>
      </c>
      <c r="B487" s="40">
        <v>4.5915903845058001E-4</v>
      </c>
    </row>
    <row r="488" spans="1:2">
      <c r="A488" s="43" t="s">
        <v>150</v>
      </c>
      <c r="B488" s="40">
        <v>6.9813314876405498E-4</v>
      </c>
    </row>
    <row r="489" spans="1:2">
      <c r="A489" s="43" t="s">
        <v>140</v>
      </c>
      <c r="B489" s="40">
        <v>1.2032980248552E-4</v>
      </c>
    </row>
    <row r="490" spans="1:2">
      <c r="A490" s="43" t="s">
        <v>331</v>
      </c>
      <c r="B490" s="40">
        <v>8.5690273896221405E-5</v>
      </c>
    </row>
    <row r="491" spans="1:2">
      <c r="A491" s="43" t="s">
        <v>142</v>
      </c>
      <c r="B491" s="40">
        <v>1.5953121990601601E-4</v>
      </c>
    </row>
    <row r="492" spans="1:2">
      <c r="A492" s="43" t="s">
        <v>332</v>
      </c>
      <c r="B492" s="40">
        <v>1.3408117941004401E-4</v>
      </c>
    </row>
    <row r="493" spans="1:2">
      <c r="A493" s="43" t="s">
        <v>333</v>
      </c>
      <c r="B493" s="40">
        <v>1.7270742253927801E-4</v>
      </c>
    </row>
    <row r="494" spans="1:2">
      <c r="A494" s="43" t="s">
        <v>334</v>
      </c>
      <c r="B494" s="40">
        <v>1.5740430761049999E-4</v>
      </c>
    </row>
    <row r="495" spans="1:2">
      <c r="A495" s="43" t="s">
        <v>335</v>
      </c>
      <c r="B495" s="40">
        <v>1.1560552369626E-4</v>
      </c>
    </row>
    <row r="496" spans="1:2">
      <c r="A496" s="43" t="s">
        <v>336</v>
      </c>
      <c r="B496" s="40">
        <v>2.1329899787379499E-4</v>
      </c>
    </row>
    <row r="497" spans="1:2">
      <c r="A497" s="43" t="s">
        <v>337</v>
      </c>
      <c r="B497" s="40">
        <v>1.01459236774059E-4</v>
      </c>
    </row>
    <row r="498" spans="1:2">
      <c r="A498" s="43" t="s">
        <v>338</v>
      </c>
      <c r="B498" s="40">
        <v>1.0828964063666499E-4</v>
      </c>
    </row>
    <row r="499" spans="1:2">
      <c r="A499" s="43" t="s">
        <v>339</v>
      </c>
      <c r="B499" s="40">
        <v>2.3891685819187701E-4</v>
      </c>
    </row>
    <row r="500" spans="1:2">
      <c r="A500" s="43" t="s">
        <v>340</v>
      </c>
      <c r="B500" s="40">
        <v>1.3782992892101399E-4</v>
      </c>
    </row>
    <row r="501" spans="1:2">
      <c r="A501" s="43" t="s">
        <v>341</v>
      </c>
      <c r="B501" s="40">
        <v>6.5889773886861405E-5</v>
      </c>
    </row>
    <row r="502" spans="1:2">
      <c r="A502" s="43" t="s">
        <v>342</v>
      </c>
      <c r="B502" s="40">
        <v>8.3250596301136104E-5</v>
      </c>
    </row>
    <row r="503" spans="1:2">
      <c r="A503" s="43" t="s">
        <v>343</v>
      </c>
      <c r="B503" s="40">
        <v>1.4476978251170501E-4</v>
      </c>
    </row>
    <row r="504" spans="1:2">
      <c r="A504" s="43" t="s">
        <v>344</v>
      </c>
      <c r="B504" s="40">
        <v>9.0988016740602099E-5</v>
      </c>
    </row>
    <row r="505" spans="1:2">
      <c r="A505" s="43" t="s">
        <v>345</v>
      </c>
      <c r="B505" s="40">
        <v>1.0916971520976299E-4</v>
      </c>
    </row>
    <row r="506" spans="1:2">
      <c r="A506" s="43" t="s">
        <v>346</v>
      </c>
      <c r="B506" s="40">
        <v>1.07206144858949E-4</v>
      </c>
    </row>
    <row r="507" spans="1:2">
      <c r="A507" s="43" t="s">
        <v>347</v>
      </c>
      <c r="B507" s="40">
        <v>9.6305357477517104E-5</v>
      </c>
    </row>
    <row r="508" spans="1:2">
      <c r="A508" s="43" t="s">
        <v>348</v>
      </c>
      <c r="B508" s="40">
        <v>1.29789743274594E-4</v>
      </c>
    </row>
    <row r="509" spans="1:2">
      <c r="A509" s="43" t="s">
        <v>235</v>
      </c>
      <c r="B509" s="40">
        <v>9.8223089726800898E-5</v>
      </c>
    </row>
    <row r="510" spans="1:2">
      <c r="A510" s="43" t="s">
        <v>276</v>
      </c>
      <c r="B510" s="40">
        <v>8.75535292208143E-5</v>
      </c>
    </row>
    <row r="511" spans="1:2">
      <c r="A511" s="43" t="s">
        <v>193</v>
      </c>
      <c r="B511" s="40">
        <v>1.81334312242693E-3</v>
      </c>
    </row>
    <row r="512" spans="1:2">
      <c r="A512" s="43" t="s">
        <v>199</v>
      </c>
      <c r="B512" s="40">
        <v>1.6495583889185E-3</v>
      </c>
    </row>
    <row r="513" spans="1:2">
      <c r="A513" s="43" t="s">
        <v>205</v>
      </c>
      <c r="B513" s="40">
        <v>5.2202933843232299E-4</v>
      </c>
    </row>
    <row r="514" spans="1:2">
      <c r="A514" s="43" t="s">
        <v>202</v>
      </c>
      <c r="B514" s="40">
        <v>8.1088028214834705E-4</v>
      </c>
    </row>
    <row r="515" spans="1:2">
      <c r="A515" s="43" t="s">
        <v>209</v>
      </c>
      <c r="B515" s="40">
        <v>2.1634600555183199E-4</v>
      </c>
    </row>
    <row r="516" spans="1:2">
      <c r="A516" s="43" t="s">
        <v>197</v>
      </c>
      <c r="B516" s="40">
        <v>2.1767459002886499E-4</v>
      </c>
    </row>
    <row r="517" spans="1:2">
      <c r="A517" s="43" t="s">
        <v>349</v>
      </c>
      <c r="B517" s="40">
        <v>1.55696551277535E-4</v>
      </c>
    </row>
    <row r="518" spans="1:2">
      <c r="A518" s="43" t="s">
        <v>350</v>
      </c>
      <c r="B518" s="40">
        <v>1.7709815444404199E-4</v>
      </c>
    </row>
    <row r="519" spans="1:2">
      <c r="A519" s="43" t="s">
        <v>351</v>
      </c>
      <c r="B519" s="40">
        <v>6.8257427748858002E-5</v>
      </c>
    </row>
    <row r="520" spans="1:2">
      <c r="A520" s="43" t="s">
        <v>352</v>
      </c>
      <c r="B520" s="40">
        <v>5.5276259038110898E-5</v>
      </c>
    </row>
    <row r="521" spans="1:2">
      <c r="A521" s="43" t="s">
        <v>353</v>
      </c>
      <c r="B521" s="40">
        <v>3.59388633311674E-5</v>
      </c>
    </row>
    <row r="522" spans="1:2">
      <c r="A522" s="43" t="s">
        <v>354</v>
      </c>
      <c r="B522" s="40">
        <v>4.0180647813054398E-5</v>
      </c>
    </row>
    <row r="523" spans="1:2">
      <c r="A523" s="43" t="s">
        <v>355</v>
      </c>
      <c r="B523" s="40">
        <v>2.9038819929717501E-5</v>
      </c>
    </row>
    <row r="524" spans="1:2">
      <c r="A524" s="43" t="s">
        <v>253</v>
      </c>
      <c r="B524" s="40">
        <v>2.9774278329510701E-5</v>
      </c>
    </row>
    <row r="525" spans="1:2">
      <c r="A525" s="43" t="s">
        <v>260</v>
      </c>
      <c r="B525" s="40">
        <v>3.1499363792990501E-5</v>
      </c>
    </row>
    <row r="526" spans="1:2">
      <c r="A526" s="43" t="s">
        <v>356</v>
      </c>
      <c r="B526" s="40">
        <v>8.1188736822408096E-5</v>
      </c>
    </row>
    <row r="527" spans="1:2">
      <c r="A527" s="43" t="s">
        <v>357</v>
      </c>
      <c r="B527" s="40">
        <v>4.0120799665927201E-5</v>
      </c>
    </row>
    <row r="528" spans="1:2">
      <c r="A528" s="43" t="s">
        <v>167</v>
      </c>
      <c r="B528" s="40">
        <v>5.4328844022477301E-5</v>
      </c>
    </row>
    <row r="529" spans="1:2">
      <c r="A529" s="43" t="s">
        <v>128</v>
      </c>
      <c r="B529" s="40">
        <v>5.8936399512656897E-5</v>
      </c>
    </row>
    <row r="530" spans="1:2">
      <c r="A530" s="43" t="s">
        <v>358</v>
      </c>
      <c r="B530" s="40">
        <v>1.20016191811748E-4</v>
      </c>
    </row>
    <row r="531" spans="1:2">
      <c r="A531" s="43" t="s">
        <v>268</v>
      </c>
      <c r="B531" s="40">
        <v>5.5162550217499002E-5</v>
      </c>
    </row>
    <row r="532" spans="1:2">
      <c r="A532" s="43" t="s">
        <v>156</v>
      </c>
      <c r="B532" s="40">
        <v>5.0620074646983798E-5</v>
      </c>
    </row>
    <row r="533" spans="1:2">
      <c r="A533" s="43" t="s">
        <v>359</v>
      </c>
      <c r="B533" s="40">
        <v>7.9149640560297998E-5</v>
      </c>
    </row>
    <row r="534" spans="1:2">
      <c r="A534" s="43" t="s">
        <v>360</v>
      </c>
      <c r="B534" s="40">
        <v>3.1201166973153398E-5</v>
      </c>
    </row>
    <row r="535" spans="1:2">
      <c r="A535" s="43" t="s">
        <v>361</v>
      </c>
      <c r="B535" s="40">
        <v>6.9243030430243694E-5</v>
      </c>
    </row>
    <row r="536" spans="1:2">
      <c r="A536" s="43" t="s">
        <v>226</v>
      </c>
      <c r="B536" s="40">
        <v>5.2516034752206799E-5</v>
      </c>
    </row>
    <row r="537" spans="1:2">
      <c r="A537" s="43" t="s">
        <v>362</v>
      </c>
      <c r="B537" s="40">
        <v>5.05135625216514E-5</v>
      </c>
    </row>
    <row r="538" spans="1:2">
      <c r="A538" s="43" t="s">
        <v>363</v>
      </c>
      <c r="B538" s="40">
        <v>9.8108930097961204E-5</v>
      </c>
    </row>
    <row r="539" spans="1:2">
      <c r="A539" s="43" t="s">
        <v>364</v>
      </c>
      <c r="B539" s="40">
        <v>5.2344475160434103E-5</v>
      </c>
    </row>
    <row r="540" spans="1:2">
      <c r="A540" s="43" t="s">
        <v>146</v>
      </c>
      <c r="B540" s="40">
        <v>7.6233566213980704E-5</v>
      </c>
    </row>
    <row r="541" spans="1:2">
      <c r="A541" s="43" t="s">
        <v>144</v>
      </c>
      <c r="B541" s="40">
        <v>6.1464811934113902E-5</v>
      </c>
    </row>
    <row r="542" spans="1:2">
      <c r="A542" s="43" t="s">
        <v>275</v>
      </c>
      <c r="B542" s="40">
        <v>6.2235853667179795E-5</v>
      </c>
    </row>
    <row r="543" spans="1:2">
      <c r="A543" s="43" t="s">
        <v>365</v>
      </c>
      <c r="B543" s="40">
        <v>9.5774710652273093E-5</v>
      </c>
    </row>
    <row r="544" spans="1:2">
      <c r="A544" s="43" t="s">
        <v>366</v>
      </c>
      <c r="B544" s="40">
        <v>4.8364818460676599E-5</v>
      </c>
    </row>
    <row r="545" spans="1:2">
      <c r="A545" s="43" t="s">
        <v>238</v>
      </c>
      <c r="B545" s="40">
        <v>3.824755326939E-5</v>
      </c>
    </row>
    <row r="546" spans="1:2">
      <c r="A546" s="43" t="s">
        <v>240</v>
      </c>
      <c r="B546" s="40">
        <v>5.6504860152661899E-5</v>
      </c>
    </row>
    <row r="547" spans="1:2">
      <c r="A547" s="43" t="s">
        <v>242</v>
      </c>
      <c r="B547" s="40">
        <v>9.3256242008266403E-5</v>
      </c>
    </row>
    <row r="548" spans="1:2">
      <c r="A548" s="43" t="s">
        <v>244</v>
      </c>
      <c r="B548" s="40">
        <v>8.2876669036578793E-5</v>
      </c>
    </row>
    <row r="549" spans="1:2">
      <c r="A549" s="43" t="s">
        <v>184</v>
      </c>
      <c r="B549" s="40">
        <v>6.5598012079341302E-5</v>
      </c>
    </row>
    <row r="550" spans="1:2">
      <c r="A550" s="43" t="s">
        <v>183</v>
      </c>
      <c r="B550" s="40">
        <v>4.2735705438346799E-5</v>
      </c>
    </row>
    <row r="551" spans="1:2">
      <c r="A551" s="43" t="s">
        <v>367</v>
      </c>
      <c r="B551" s="40">
        <v>7.3897970134956405E-5</v>
      </c>
    </row>
    <row r="552" spans="1:2">
      <c r="A552" s="43" t="s">
        <v>224</v>
      </c>
      <c r="B552" s="40">
        <v>6.4416922067432405E-5</v>
      </c>
    </row>
    <row r="553" spans="1:2">
      <c r="A553" s="43" t="s">
        <v>222</v>
      </c>
      <c r="B553" s="40">
        <v>1.10108923343847E-4</v>
      </c>
    </row>
    <row r="554" spans="1:2">
      <c r="A554" s="43" t="s">
        <v>228</v>
      </c>
      <c r="B554" s="40">
        <v>4.2448171015173903E-5</v>
      </c>
    </row>
    <row r="555" spans="1:2">
      <c r="A555" s="43" t="s">
        <v>139</v>
      </c>
      <c r="B555" s="40">
        <v>8.8923239838230102E-5</v>
      </c>
    </row>
    <row r="556" spans="1:2">
      <c r="A556" s="43" t="s">
        <v>175</v>
      </c>
      <c r="B556" s="40">
        <v>5.4382484929733503E-5</v>
      </c>
    </row>
    <row r="557" spans="1:2">
      <c r="A557" s="43" t="s">
        <v>368</v>
      </c>
      <c r="B557" s="40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7"/>
  <sheetViews>
    <sheetView topLeftCell="A404" workbookViewId="0">
      <selection activeCell="B444" sqref="B432:B444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3" t="s">
        <v>0</v>
      </c>
      <c r="B1" s="54"/>
      <c r="C1" s="54"/>
      <c r="D1" s="55"/>
      <c r="E1" s="18" t="s">
        <v>1</v>
      </c>
      <c r="H1" s="20"/>
    </row>
    <row r="2" spans="1:8" ht="12.75">
      <c r="A2" s="56" t="s">
        <v>2</v>
      </c>
      <c r="B2" s="57"/>
      <c r="C2" s="58"/>
      <c r="D2" s="21" t="s">
        <v>3</v>
      </c>
      <c r="E2" s="21" t="s">
        <v>3</v>
      </c>
      <c r="H2" s="20"/>
    </row>
    <row r="3" spans="1:8" ht="12.75">
      <c r="A3" s="46" t="s">
        <v>4</v>
      </c>
      <c r="B3" s="59"/>
      <c r="C3" s="47"/>
      <c r="D3" s="21" t="s">
        <v>3</v>
      </c>
      <c r="E3" s="10">
        <v>1082.2</v>
      </c>
      <c r="H3" s="20"/>
    </row>
    <row r="4" spans="1:8" ht="12.75">
      <c r="A4" s="60" t="s">
        <v>4</v>
      </c>
      <c r="B4" s="48" t="s">
        <v>5</v>
      </c>
      <c r="C4" s="49"/>
      <c r="D4" s="21" t="s">
        <v>3</v>
      </c>
      <c r="E4" s="8">
        <v>178.8</v>
      </c>
      <c r="H4" s="20"/>
    </row>
    <row r="5" spans="1:8" ht="12.75">
      <c r="A5" s="61"/>
      <c r="B5" s="50" t="s">
        <v>5</v>
      </c>
      <c r="C5" s="22" t="s">
        <v>6</v>
      </c>
      <c r="D5" s="21" t="s">
        <v>3</v>
      </c>
      <c r="E5" s="10">
        <v>19.3</v>
      </c>
      <c r="H5" s="20"/>
    </row>
    <row r="6" spans="1:8" ht="12.75">
      <c r="A6" s="61"/>
      <c r="B6" s="51"/>
      <c r="C6" s="22" t="s">
        <v>7</v>
      </c>
      <c r="D6" s="21" t="s">
        <v>3</v>
      </c>
      <c r="E6" s="8">
        <v>23.4</v>
      </c>
      <c r="H6" s="20"/>
    </row>
    <row r="7" spans="1:8" ht="12.75">
      <c r="A7" s="61"/>
      <c r="B7" s="51"/>
      <c r="C7" s="22" t="s">
        <v>8</v>
      </c>
      <c r="D7" s="21" t="s">
        <v>3</v>
      </c>
      <c r="E7" s="10">
        <v>78.8</v>
      </c>
      <c r="H7" s="20"/>
    </row>
    <row r="8" spans="1:8" ht="12.75">
      <c r="A8" s="61"/>
      <c r="B8" s="51"/>
      <c r="C8" s="22" t="s">
        <v>9</v>
      </c>
      <c r="D8" s="21" t="s">
        <v>3</v>
      </c>
      <c r="E8" s="8">
        <v>8.6</v>
      </c>
      <c r="H8" s="20"/>
    </row>
    <row r="9" spans="1:8" ht="21">
      <c r="A9" s="61"/>
      <c r="B9" s="52"/>
      <c r="C9" s="22" t="s">
        <v>10</v>
      </c>
      <c r="D9" s="21" t="s">
        <v>3</v>
      </c>
      <c r="E9" s="10">
        <v>48.7</v>
      </c>
      <c r="H9" s="20"/>
    </row>
    <row r="10" spans="1:8" ht="12.75" customHeight="1">
      <c r="A10" s="61"/>
      <c r="B10" s="48" t="s">
        <v>11</v>
      </c>
      <c r="C10" s="49"/>
      <c r="D10" s="21" t="s">
        <v>3</v>
      </c>
      <c r="E10" s="8">
        <v>32.700000000000003</v>
      </c>
      <c r="H10" s="20"/>
    </row>
    <row r="11" spans="1:8" ht="12.75" customHeight="1">
      <c r="A11" s="61"/>
      <c r="B11" s="50" t="s">
        <v>11</v>
      </c>
      <c r="C11" s="22" t="s">
        <v>12</v>
      </c>
      <c r="D11" s="21" t="s">
        <v>3</v>
      </c>
      <c r="E11" s="10">
        <v>24.5</v>
      </c>
      <c r="H11" s="20"/>
    </row>
    <row r="12" spans="1:8" ht="12.75">
      <c r="A12" s="61"/>
      <c r="B12" s="51"/>
      <c r="C12" s="22" t="s">
        <v>13</v>
      </c>
      <c r="D12" s="21" t="s">
        <v>3</v>
      </c>
      <c r="E12" s="8">
        <v>8.1999999999999993</v>
      </c>
      <c r="H12" s="20"/>
    </row>
    <row r="13" spans="1:8" ht="12.75">
      <c r="A13" s="61"/>
      <c r="B13" s="52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1"/>
      <c r="B14" s="48" t="s">
        <v>16</v>
      </c>
      <c r="C14" s="49"/>
      <c r="D14" s="21" t="s">
        <v>3</v>
      </c>
      <c r="E14" s="8">
        <v>31.1</v>
      </c>
      <c r="H14" s="20"/>
    </row>
    <row r="15" spans="1:8" ht="12.75">
      <c r="A15" s="61"/>
      <c r="B15" s="50" t="s">
        <v>16</v>
      </c>
      <c r="C15" s="22" t="s">
        <v>17</v>
      </c>
      <c r="D15" s="21" t="s">
        <v>3</v>
      </c>
      <c r="E15" s="10">
        <v>26.2</v>
      </c>
      <c r="H15" s="20"/>
    </row>
    <row r="16" spans="1:8" ht="12.75">
      <c r="A16" s="61"/>
      <c r="B16" s="52"/>
      <c r="C16" s="22" t="s">
        <v>18</v>
      </c>
      <c r="D16" s="21" t="s">
        <v>3</v>
      </c>
      <c r="E16" s="8">
        <v>4.9000000000000004</v>
      </c>
      <c r="H16" s="20"/>
    </row>
    <row r="17" spans="1:8" ht="12.75">
      <c r="A17" s="61"/>
      <c r="B17" s="48" t="s">
        <v>19</v>
      </c>
      <c r="C17" s="49"/>
      <c r="D17" s="21" t="s">
        <v>3</v>
      </c>
      <c r="E17" s="10">
        <v>290.3</v>
      </c>
      <c r="H17" s="20"/>
    </row>
    <row r="18" spans="1:8" ht="12.75">
      <c r="A18" s="61"/>
      <c r="B18" s="50" t="s">
        <v>19</v>
      </c>
      <c r="C18" s="22" t="s">
        <v>20</v>
      </c>
      <c r="D18" s="21" t="s">
        <v>3</v>
      </c>
      <c r="E18" s="8">
        <v>65.900000000000006</v>
      </c>
      <c r="H18" s="20"/>
    </row>
    <row r="19" spans="1:8" ht="12.75">
      <c r="A19" s="61"/>
      <c r="B19" s="51"/>
      <c r="C19" s="22" t="s">
        <v>21</v>
      </c>
      <c r="D19" s="21" t="s">
        <v>3</v>
      </c>
      <c r="E19" s="10">
        <v>63.4</v>
      </c>
      <c r="H19" s="20"/>
    </row>
    <row r="20" spans="1:8" ht="12.75">
      <c r="A20" s="61"/>
      <c r="B20" s="51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1"/>
      <c r="B21" s="51"/>
      <c r="C21" s="22" t="s">
        <v>23</v>
      </c>
      <c r="D21" s="21" t="s">
        <v>3</v>
      </c>
      <c r="E21" s="10">
        <v>27.2</v>
      </c>
      <c r="H21" s="20"/>
    </row>
    <row r="22" spans="1:8" ht="12.75">
      <c r="A22" s="61"/>
      <c r="B22" s="51"/>
      <c r="C22" s="22" t="s">
        <v>24</v>
      </c>
      <c r="D22" s="21" t="s">
        <v>3</v>
      </c>
      <c r="E22" s="8">
        <v>40.6</v>
      </c>
      <c r="H22" s="20"/>
    </row>
    <row r="23" spans="1:8" ht="12.75">
      <c r="A23" s="61"/>
      <c r="B23" s="52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1"/>
      <c r="B24" s="48" t="s">
        <v>26</v>
      </c>
      <c r="C24" s="49"/>
      <c r="D24" s="21" t="s">
        <v>3</v>
      </c>
      <c r="E24" s="8">
        <v>54.5</v>
      </c>
      <c r="H24" s="20"/>
    </row>
    <row r="25" spans="1:8" ht="21">
      <c r="A25" s="61"/>
      <c r="B25" s="50" t="s">
        <v>26</v>
      </c>
      <c r="C25" s="22" t="s">
        <v>27</v>
      </c>
      <c r="D25" s="21" t="s">
        <v>3</v>
      </c>
      <c r="E25" s="10">
        <v>20.8</v>
      </c>
      <c r="H25" s="20"/>
    </row>
    <row r="26" spans="1:8" ht="12.75">
      <c r="A26" s="61"/>
      <c r="B26" s="51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1"/>
      <c r="B27" s="51"/>
      <c r="C27" s="22" t="s">
        <v>29</v>
      </c>
      <c r="D27" s="21" t="s">
        <v>3</v>
      </c>
      <c r="E27" s="10">
        <v>10.7</v>
      </c>
      <c r="H27" s="20"/>
    </row>
    <row r="28" spans="1:8" ht="21">
      <c r="A28" s="61"/>
      <c r="B28" s="51"/>
      <c r="C28" s="22" t="s">
        <v>30</v>
      </c>
      <c r="D28" s="21" t="s">
        <v>3</v>
      </c>
      <c r="E28" s="8">
        <v>3.2</v>
      </c>
      <c r="H28" s="20"/>
    </row>
    <row r="29" spans="1:8" ht="21">
      <c r="A29" s="61"/>
      <c r="B29" s="51"/>
      <c r="C29" s="22" t="s">
        <v>31</v>
      </c>
      <c r="D29" s="21" t="s">
        <v>3</v>
      </c>
      <c r="E29" s="10">
        <v>6</v>
      </c>
      <c r="H29" s="20"/>
    </row>
    <row r="30" spans="1:8" ht="21">
      <c r="A30" s="61"/>
      <c r="B30" s="52"/>
      <c r="C30" s="22" t="s">
        <v>32</v>
      </c>
      <c r="D30" s="21" t="s">
        <v>3</v>
      </c>
      <c r="E30" s="8">
        <v>8.9</v>
      </c>
      <c r="H30" s="20"/>
    </row>
    <row r="31" spans="1:8" ht="12.75">
      <c r="A31" s="61"/>
      <c r="B31" s="48" t="s">
        <v>33</v>
      </c>
      <c r="C31" s="49"/>
      <c r="D31" s="21" t="s">
        <v>3</v>
      </c>
      <c r="E31" s="10">
        <v>25.8</v>
      </c>
      <c r="H31" s="20"/>
    </row>
    <row r="32" spans="1:8" ht="21">
      <c r="A32" s="61"/>
      <c r="B32" s="50" t="s">
        <v>33</v>
      </c>
      <c r="C32" s="22" t="s">
        <v>34</v>
      </c>
      <c r="D32" s="21" t="s">
        <v>3</v>
      </c>
      <c r="E32" s="8">
        <v>7.5</v>
      </c>
      <c r="H32" s="20"/>
    </row>
    <row r="33" spans="1:8" ht="12.75">
      <c r="A33" s="61"/>
      <c r="B33" s="51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1"/>
      <c r="B34" s="52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1"/>
      <c r="B35" s="48" t="s">
        <v>37</v>
      </c>
      <c r="C35" s="49"/>
      <c r="D35" s="21" t="s">
        <v>3</v>
      </c>
      <c r="E35" s="10">
        <v>130.69999999999999</v>
      </c>
      <c r="H35" s="20"/>
    </row>
    <row r="36" spans="1:8" ht="12.75">
      <c r="A36" s="61"/>
      <c r="B36" s="50" t="s">
        <v>37</v>
      </c>
      <c r="C36" s="22" t="s">
        <v>38</v>
      </c>
      <c r="D36" s="21" t="s">
        <v>3</v>
      </c>
      <c r="E36" s="8">
        <v>41.4</v>
      </c>
      <c r="H36" s="20"/>
    </row>
    <row r="37" spans="1:8" ht="21">
      <c r="A37" s="61"/>
      <c r="B37" s="51"/>
      <c r="C37" s="22" t="s">
        <v>39</v>
      </c>
      <c r="D37" s="21" t="s">
        <v>3</v>
      </c>
      <c r="E37" s="10">
        <v>59.9</v>
      </c>
      <c r="H37" s="20"/>
    </row>
    <row r="38" spans="1:8" ht="12.75">
      <c r="A38" s="61"/>
      <c r="B38" s="52"/>
      <c r="C38" s="22" t="s">
        <v>40</v>
      </c>
      <c r="D38" s="21" t="s">
        <v>3</v>
      </c>
      <c r="E38" s="8">
        <v>29.5</v>
      </c>
      <c r="H38" s="20"/>
    </row>
    <row r="39" spans="1:8" ht="12.75">
      <c r="A39" s="61"/>
      <c r="B39" s="48" t="s">
        <v>41</v>
      </c>
      <c r="C39" s="49"/>
      <c r="D39" s="21" t="s">
        <v>3</v>
      </c>
      <c r="E39" s="10">
        <v>33.9</v>
      </c>
      <c r="H39" s="20"/>
    </row>
    <row r="40" spans="1:8" ht="12.75">
      <c r="A40" s="61"/>
      <c r="B40" s="50" t="s">
        <v>41</v>
      </c>
      <c r="C40" s="22" t="s">
        <v>42</v>
      </c>
      <c r="D40" s="21" t="s">
        <v>3</v>
      </c>
      <c r="E40" s="8">
        <v>1.4</v>
      </c>
      <c r="H40" s="20"/>
    </row>
    <row r="41" spans="1:8" ht="12.75">
      <c r="A41" s="61"/>
      <c r="B41" s="51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1"/>
      <c r="B42" s="52"/>
      <c r="C42" s="22" t="s">
        <v>44</v>
      </c>
      <c r="D42" s="21" t="s">
        <v>3</v>
      </c>
      <c r="E42" s="8">
        <v>31.7</v>
      </c>
      <c r="H42" s="20"/>
    </row>
    <row r="43" spans="1:8" ht="12.75">
      <c r="A43" s="61"/>
      <c r="B43" s="48" t="s">
        <v>45</v>
      </c>
      <c r="C43" s="49"/>
      <c r="D43" s="21" t="s">
        <v>3</v>
      </c>
      <c r="E43" s="10">
        <v>113.1</v>
      </c>
      <c r="H43" s="20"/>
    </row>
    <row r="44" spans="1:8" ht="21">
      <c r="A44" s="61"/>
      <c r="B44" s="50" t="s">
        <v>45</v>
      </c>
      <c r="C44" s="22" t="s">
        <v>46</v>
      </c>
      <c r="D44" s="21" t="s">
        <v>3</v>
      </c>
      <c r="E44" s="8">
        <v>16.899999999999999</v>
      </c>
      <c r="H44" s="20"/>
    </row>
    <row r="45" spans="1:8" ht="21">
      <c r="A45" s="61"/>
      <c r="B45" s="51"/>
      <c r="C45" s="22" t="s">
        <v>47</v>
      </c>
      <c r="D45" s="21" t="s">
        <v>3</v>
      </c>
      <c r="E45" s="10" t="s">
        <v>15</v>
      </c>
      <c r="H45" s="20"/>
    </row>
    <row r="46" spans="1:8" ht="21">
      <c r="A46" s="61"/>
      <c r="B46" s="51"/>
      <c r="C46" s="22" t="s">
        <v>48</v>
      </c>
      <c r="D46" s="21" t="s">
        <v>3</v>
      </c>
      <c r="E46" s="8">
        <v>20.5</v>
      </c>
      <c r="H46" s="20"/>
    </row>
    <row r="47" spans="1:8" ht="12.75">
      <c r="A47" s="61"/>
      <c r="B47" s="51"/>
      <c r="C47" s="22" t="s">
        <v>49</v>
      </c>
      <c r="D47" s="21" t="s">
        <v>3</v>
      </c>
      <c r="E47" s="10">
        <v>36.799999999999997</v>
      </c>
      <c r="H47" s="20"/>
    </row>
    <row r="48" spans="1:8" ht="12.75">
      <c r="A48" s="61"/>
      <c r="B48" s="51"/>
      <c r="C48" s="22" t="s">
        <v>50</v>
      </c>
      <c r="D48" s="21" t="s">
        <v>3</v>
      </c>
      <c r="E48" s="8">
        <v>13</v>
      </c>
      <c r="H48" s="20"/>
    </row>
    <row r="49" spans="1:8" ht="12.75">
      <c r="A49" s="61"/>
      <c r="B49" s="51"/>
      <c r="C49" s="22" t="s">
        <v>51</v>
      </c>
      <c r="D49" s="21" t="s">
        <v>3</v>
      </c>
      <c r="E49" s="10">
        <v>8.6999999999999993</v>
      </c>
      <c r="H49" s="20"/>
    </row>
    <row r="50" spans="1:8" ht="12.75">
      <c r="A50" s="61"/>
      <c r="B50" s="51"/>
      <c r="C50" s="22" t="s">
        <v>52</v>
      </c>
      <c r="D50" s="21" t="s">
        <v>3</v>
      </c>
      <c r="E50" s="8" t="s">
        <v>15</v>
      </c>
      <c r="H50" s="20"/>
    </row>
    <row r="51" spans="1:8" ht="21">
      <c r="A51" s="61"/>
      <c r="B51" s="52"/>
      <c r="C51" s="22" t="s">
        <v>53</v>
      </c>
      <c r="D51" s="21" t="s">
        <v>3</v>
      </c>
      <c r="E51" s="10">
        <v>4.3</v>
      </c>
      <c r="H51" s="20"/>
    </row>
    <row r="52" spans="1:8" ht="12.75">
      <c r="A52" s="61"/>
      <c r="B52" s="46" t="s">
        <v>54</v>
      </c>
      <c r="C52" s="47"/>
      <c r="D52" s="21" t="s">
        <v>3</v>
      </c>
      <c r="E52" s="8" t="s">
        <v>15</v>
      </c>
      <c r="H52" s="20"/>
    </row>
    <row r="53" spans="1:8" ht="12.75">
      <c r="A53" s="61"/>
      <c r="B53" s="48" t="s">
        <v>55</v>
      </c>
      <c r="C53" s="49"/>
      <c r="D53" s="21" t="s">
        <v>3</v>
      </c>
      <c r="E53" s="10">
        <v>96.5</v>
      </c>
      <c r="H53" s="20"/>
    </row>
    <row r="54" spans="1:8" ht="12.75">
      <c r="A54" s="61"/>
      <c r="B54" s="50" t="s">
        <v>55</v>
      </c>
      <c r="C54" s="22" t="s">
        <v>56</v>
      </c>
      <c r="D54" s="21" t="s">
        <v>3</v>
      </c>
      <c r="E54" s="8">
        <v>25.3</v>
      </c>
      <c r="H54" s="20"/>
    </row>
    <row r="55" spans="1:8" ht="12.75">
      <c r="A55" s="61"/>
      <c r="B55" s="51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1"/>
      <c r="B56" s="51"/>
      <c r="C56" s="22" t="s">
        <v>58</v>
      </c>
      <c r="D56" s="21" t="s">
        <v>3</v>
      </c>
      <c r="E56" s="8">
        <v>15.4</v>
      </c>
      <c r="H56" s="20"/>
    </row>
    <row r="57" spans="1:8" ht="12.75">
      <c r="A57" s="61"/>
      <c r="B57" s="51"/>
      <c r="C57" s="22" t="s">
        <v>59</v>
      </c>
      <c r="D57" s="21" t="s">
        <v>3</v>
      </c>
      <c r="E57" s="10">
        <v>42.1</v>
      </c>
      <c r="H57" s="20"/>
    </row>
    <row r="58" spans="1:8" ht="12.75">
      <c r="A58" s="61"/>
      <c r="B58" s="51"/>
      <c r="C58" s="22" t="s">
        <v>60</v>
      </c>
      <c r="D58" s="21" t="s">
        <v>3</v>
      </c>
      <c r="E58" s="8">
        <v>5.3</v>
      </c>
      <c r="H58" s="20"/>
    </row>
    <row r="59" spans="1:8" ht="12.75">
      <c r="A59" s="61"/>
      <c r="B59" s="52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1"/>
      <c r="B60" s="48" t="s">
        <v>62</v>
      </c>
      <c r="C60" s="49"/>
      <c r="D60" s="21" t="s">
        <v>3</v>
      </c>
      <c r="E60" s="8">
        <v>115.2</v>
      </c>
      <c r="H60" s="20"/>
    </row>
    <row r="61" spans="1:8" ht="12.75">
      <c r="A61" s="61"/>
      <c r="B61" s="50" t="s">
        <v>62</v>
      </c>
      <c r="C61" s="22" t="s">
        <v>63</v>
      </c>
      <c r="D61" s="21" t="s">
        <v>3</v>
      </c>
      <c r="E61" s="10">
        <v>82</v>
      </c>
      <c r="H61" s="20"/>
    </row>
    <row r="62" spans="1:8" ht="12.75">
      <c r="A62" s="61"/>
      <c r="B62" s="51"/>
      <c r="C62" s="22" t="s">
        <v>64</v>
      </c>
      <c r="D62" s="21" t="s">
        <v>3</v>
      </c>
      <c r="E62" s="8">
        <v>16.899999999999999</v>
      </c>
      <c r="H62" s="20"/>
    </row>
    <row r="63" spans="1:8" ht="21">
      <c r="A63" s="61"/>
      <c r="B63" s="51"/>
      <c r="C63" s="22" t="s">
        <v>65</v>
      </c>
      <c r="D63" s="21" t="s">
        <v>3</v>
      </c>
      <c r="E63" s="10">
        <v>5.4</v>
      </c>
      <c r="H63" s="20"/>
    </row>
    <row r="64" spans="1:8" ht="12.75">
      <c r="A64" s="61"/>
      <c r="B64" s="51"/>
      <c r="C64" s="22" t="s">
        <v>66</v>
      </c>
      <c r="D64" s="21" t="s">
        <v>3</v>
      </c>
      <c r="E64" s="8" t="s">
        <v>15</v>
      </c>
      <c r="H64" s="20"/>
    </row>
    <row r="65" spans="1:9" ht="21">
      <c r="A65" s="61"/>
      <c r="B65" s="52"/>
      <c r="C65" s="22" t="s">
        <v>67</v>
      </c>
      <c r="D65" s="21" t="s">
        <v>3</v>
      </c>
      <c r="E65" s="10">
        <v>9.6</v>
      </c>
    </row>
    <row r="66" spans="1:9" ht="12.75">
      <c r="A66" s="62"/>
      <c r="B66" s="46" t="s">
        <v>68</v>
      </c>
      <c r="C66" s="47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19.3</v>
      </c>
      <c r="F75" s="24">
        <f>E75*(365.25/7)</f>
        <v>1007.0464285714287</v>
      </c>
      <c r="G75" s="24">
        <v>0.99999999999999989</v>
      </c>
      <c r="H75" s="25"/>
      <c r="I75" s="24">
        <f>SUM(I77,I76)</f>
        <v>0.19733291154161914</v>
      </c>
    </row>
    <row r="76" spans="1:9">
      <c r="C76" s="24" t="s">
        <v>79</v>
      </c>
      <c r="D76" s="24"/>
      <c r="E76" s="19">
        <f>E75*G76</f>
        <v>7.9897849462365587</v>
      </c>
      <c r="F76" s="19">
        <f>E76*(365.25/7)</f>
        <v>416.89556451612901</v>
      </c>
      <c r="G76" s="19">
        <v>0.41397849462365588</v>
      </c>
      <c r="I76" s="19">
        <f>F76*AVERAGE(H78:H79)</f>
        <v>8.1691581659702542E-2</v>
      </c>
    </row>
    <row r="77" spans="1:9">
      <c r="C77" s="24" t="s">
        <v>80</v>
      </c>
      <c r="D77" s="24"/>
      <c r="E77" s="19">
        <f>G77*E75</f>
        <v>11.310215053763439</v>
      </c>
      <c r="F77" s="19">
        <f>E77*(365.25/7)</f>
        <v>590.15086405529951</v>
      </c>
      <c r="G77" s="19">
        <v>0.58602150537634401</v>
      </c>
      <c r="I77" s="19">
        <f>F77*AVERAGE(H78:H79)</f>
        <v>0.1156413298819166</v>
      </c>
    </row>
    <row r="78" spans="1:9">
      <c r="C78" s="24"/>
      <c r="D78" s="2" t="s">
        <v>82</v>
      </c>
      <c r="H78" s="23">
        <f>B466</f>
        <v>1.8436804730104599E-4</v>
      </c>
    </row>
    <row r="79" spans="1:9">
      <c r="C79" s="24"/>
      <c r="D79" s="19" t="s">
        <v>81</v>
      </c>
      <c r="F79" s="24"/>
      <c r="H79" s="23">
        <f>B452</f>
        <v>2.0753625014341401E-4</v>
      </c>
    </row>
    <row r="80" spans="1:9" s="24" customFormat="1">
      <c r="B80" s="24" t="s">
        <v>83</v>
      </c>
      <c r="E80" s="24">
        <f>E6</f>
        <v>23.4</v>
      </c>
      <c r="F80" s="24">
        <f>E80*(365.25/7)</f>
        <v>1220.9785714285715</v>
      </c>
      <c r="G80" s="24">
        <v>1</v>
      </c>
      <c r="H80" s="25"/>
      <c r="I80" s="24">
        <f>SUM(I81,I84)</f>
        <v>0.32730973717473488</v>
      </c>
    </row>
    <row r="81" spans="1:9">
      <c r="A81" s="19"/>
      <c r="C81" s="24" t="s">
        <v>84</v>
      </c>
      <c r="D81" s="24"/>
      <c r="E81" s="19">
        <f>G81*E80</f>
        <v>20.014468085106383</v>
      </c>
      <c r="F81" s="19">
        <f>E81*(365.25/7)</f>
        <v>1044.3263525835866</v>
      </c>
      <c r="G81" s="19">
        <v>0.85531914893617023</v>
      </c>
      <c r="I81" s="19">
        <f>F81*AVERAGE(H82:H83)</f>
        <v>0.24631231514070989</v>
      </c>
    </row>
    <row r="82" spans="1:9">
      <c r="A82" s="19"/>
      <c r="C82" s="24"/>
      <c r="D82" s="2" t="s">
        <v>86</v>
      </c>
      <c r="H82" s="23">
        <f>B455</f>
        <v>2.9047921153145501E-4</v>
      </c>
    </row>
    <row r="83" spans="1:9">
      <c r="A83" s="19"/>
      <c r="C83" s="24"/>
      <c r="D83" s="1" t="s">
        <v>85</v>
      </c>
      <c r="F83" s="24"/>
      <c r="H83" s="23">
        <f>B453</f>
        <v>1.8123600379630399E-4</v>
      </c>
    </row>
    <row r="84" spans="1:9">
      <c r="A84" s="19"/>
      <c r="C84" s="24" t="s">
        <v>88</v>
      </c>
      <c r="D84" s="24"/>
      <c r="E84" s="19">
        <f>G84*E80</f>
        <v>3.3855319148936167</v>
      </c>
      <c r="F84" s="19">
        <f>E84*(365.25/7)</f>
        <v>176.65221884498479</v>
      </c>
      <c r="G84" s="19">
        <v>0.14468085106382977</v>
      </c>
      <c r="I84" s="19">
        <f>F84*AVERAGE(H85:H86)</f>
        <v>8.0997422034025005E-2</v>
      </c>
    </row>
    <row r="85" spans="1:9">
      <c r="A85" s="19"/>
      <c r="C85" s="24"/>
      <c r="D85" s="1" t="s">
        <v>89</v>
      </c>
      <c r="F85" s="24"/>
      <c r="H85" s="23">
        <f>B457</f>
        <v>5.8372345228633899E-4</v>
      </c>
    </row>
    <row r="86" spans="1:9">
      <c r="A86" s="19"/>
      <c r="C86" s="24"/>
      <c r="D86" s="1" t="s">
        <v>90</v>
      </c>
      <c r="F86" s="24"/>
      <c r="H86" s="23">
        <f>B464</f>
        <v>3.3330348984453301E-4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78.8</v>
      </c>
      <c r="F88" s="24">
        <f>E88*(365.25/7)</f>
        <v>4111.6714285714288</v>
      </c>
      <c r="G88" s="24">
        <v>1</v>
      </c>
      <c r="H88" s="25"/>
      <c r="I88" s="24">
        <f>SUM(I89,I91,I94,I96,I98,I100)</f>
        <v>0.78091524384649502</v>
      </c>
    </row>
    <row r="89" spans="1:9">
      <c r="A89" s="19"/>
      <c r="C89" s="24" t="s">
        <v>91</v>
      </c>
      <c r="D89" s="24"/>
      <c r="E89" s="19">
        <f>G89*E88</f>
        <v>18.078272604588395</v>
      </c>
      <c r="F89" s="19">
        <f>E89*(365.25/7)</f>
        <v>943.29843840370165</v>
      </c>
      <c r="G89" s="19">
        <v>0.22941970310391366</v>
      </c>
      <c r="I89" s="19">
        <f>F89*H90</f>
        <v>0.17391409111061648</v>
      </c>
    </row>
    <row r="90" spans="1:9">
      <c r="A90" s="19"/>
      <c r="C90" s="24"/>
      <c r="D90" s="19" t="s">
        <v>82</v>
      </c>
      <c r="F90" s="24"/>
      <c r="H90" s="23">
        <f>B466</f>
        <v>1.8436804730104599E-4</v>
      </c>
    </row>
    <row r="91" spans="1:9">
      <c r="A91" s="19"/>
      <c r="C91" s="24" t="s">
        <v>92</v>
      </c>
      <c r="E91" s="26">
        <f>G91*E88</f>
        <v>12.442105263157893</v>
      </c>
      <c r="F91" s="19">
        <f>E91*(365.25/7)</f>
        <v>649.21127819548872</v>
      </c>
      <c r="G91" s="19">
        <v>0.15789473684210525</v>
      </c>
      <c r="I91" s="19">
        <f>F91*AVERAGE(H92:H93)</f>
        <v>0.14254822706399692</v>
      </c>
    </row>
    <row r="92" spans="1:9">
      <c r="A92" s="19"/>
      <c r="C92" s="24"/>
      <c r="D92" s="2" t="s">
        <v>86</v>
      </c>
      <c r="E92" s="26"/>
      <c r="H92" s="23">
        <f>B455</f>
        <v>2.9047921153145501E-4</v>
      </c>
    </row>
    <row r="93" spans="1:9">
      <c r="A93" s="19"/>
      <c r="C93" s="24"/>
      <c r="D93" s="19" t="s">
        <v>93</v>
      </c>
      <c r="F93" s="24"/>
      <c r="H93" s="23">
        <f>B454</f>
        <v>1.4866358173675799E-4</v>
      </c>
    </row>
    <row r="94" spans="1:9">
      <c r="A94" s="19"/>
      <c r="C94" s="24" t="s">
        <v>95</v>
      </c>
      <c r="E94" s="19">
        <f>G94*E88</f>
        <v>2.3395411605937926</v>
      </c>
      <c r="F94" s="19">
        <f>E94*(365.25/7)</f>
        <v>122.07391555812612</v>
      </c>
      <c r="G94" s="19">
        <v>2.9689608636977064E-2</v>
      </c>
      <c r="I94" s="19">
        <f>F94*H95</f>
        <v>2.2506529437844491E-2</v>
      </c>
    </row>
    <row r="95" spans="1:9">
      <c r="A95" s="19"/>
      <c r="C95" s="24"/>
      <c r="D95" s="27" t="s">
        <v>82</v>
      </c>
      <c r="F95" s="24"/>
      <c r="H95" s="23">
        <f>B466</f>
        <v>1.8436804730104599E-4</v>
      </c>
    </row>
    <row r="96" spans="1:9">
      <c r="A96" s="19"/>
      <c r="C96" s="24" t="s">
        <v>96</v>
      </c>
      <c r="E96" s="26">
        <f>G96*E88</f>
        <v>4.0410256410256409</v>
      </c>
      <c r="F96" s="19">
        <f>E96*(365.25/7)</f>
        <v>210.85494505494506</v>
      </c>
      <c r="G96" s="19">
        <v>5.128205128205128E-2</v>
      </c>
      <c r="I96" s="19">
        <f>F96*H97</f>
        <v>3.8874914483549565E-2</v>
      </c>
    </row>
    <row r="97" spans="1:9">
      <c r="A97" s="19"/>
      <c r="C97" s="24"/>
      <c r="D97" s="27" t="s">
        <v>82</v>
      </c>
      <c r="H97" s="23">
        <f>B466</f>
        <v>1.8436804730104599E-4</v>
      </c>
    </row>
    <row r="98" spans="1:9">
      <c r="A98" s="19"/>
      <c r="C98" s="24" t="s">
        <v>97</v>
      </c>
      <c r="D98" s="24"/>
      <c r="E98" s="19">
        <f>G98*E88</f>
        <v>10.102564102564104</v>
      </c>
      <c r="F98" s="19">
        <f>E98*(365.25/7)</f>
        <v>527.13736263736268</v>
      </c>
      <c r="G98" s="19">
        <v>0.12820512820512822</v>
      </c>
      <c r="I98" s="19">
        <f>F98*H99</f>
        <v>9.7187286208873916E-2</v>
      </c>
    </row>
    <row r="99" spans="1:9">
      <c r="A99" s="19"/>
      <c r="C99" s="24"/>
      <c r="D99" s="27" t="s">
        <v>82</v>
      </c>
      <c r="H99" s="23">
        <f>B466</f>
        <v>1.8436804730104599E-4</v>
      </c>
    </row>
    <row r="100" spans="1:9">
      <c r="A100" s="19"/>
      <c r="C100" s="24" t="s">
        <v>98</v>
      </c>
      <c r="D100" s="24"/>
      <c r="E100" s="19">
        <f>G100*E88</f>
        <v>31.796491228070177</v>
      </c>
      <c r="F100" s="19">
        <f>E100*(365.25/7)</f>
        <v>1659.0954887218047</v>
      </c>
      <c r="G100" s="19">
        <v>0.40350877192982459</v>
      </c>
      <c r="I100" s="19">
        <f>F100*H101</f>
        <v>0.30588419554161372</v>
      </c>
    </row>
    <row r="101" spans="1:9">
      <c r="A101" s="19"/>
      <c r="C101" s="24"/>
      <c r="D101" s="27" t="s">
        <v>82</v>
      </c>
      <c r="F101" s="24"/>
      <c r="H101" s="23">
        <f>B466</f>
        <v>1.8436804730104599E-4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8.6</v>
      </c>
      <c r="F103" s="24">
        <f>E103*(365.25/7)</f>
        <v>448.73571428571427</v>
      </c>
      <c r="G103" s="24">
        <v>1</v>
      </c>
      <c r="H103" s="25"/>
      <c r="I103" s="24">
        <f>SUM(I104:I105)</f>
        <v>7.2229025131886837E-2</v>
      </c>
    </row>
    <row r="104" spans="1:9">
      <c r="A104" s="19"/>
      <c r="C104" s="24" t="s">
        <v>99</v>
      </c>
      <c r="D104" s="24"/>
      <c r="E104" s="19">
        <f>G104*E103</f>
        <v>2.4571428571428569</v>
      </c>
      <c r="F104" s="19">
        <f>E104*(365.25/7)</f>
        <v>128.21020408163264</v>
      </c>
      <c r="G104" s="19">
        <v>0.2857142857142857</v>
      </c>
      <c r="I104" s="19">
        <f>F104*AVERAGE(H106:H106)</f>
        <v>2.0636864323396238E-2</v>
      </c>
    </row>
    <row r="105" spans="1:9">
      <c r="A105" s="19"/>
      <c r="C105" s="24" t="s">
        <v>100</v>
      </c>
      <c r="D105" s="24"/>
      <c r="E105" s="19">
        <f>G105*E103</f>
        <v>6.1428571428571423</v>
      </c>
      <c r="F105" s="19">
        <f>E105*(365.25/7)</f>
        <v>320.52551020408163</v>
      </c>
      <c r="G105" s="19">
        <v>0.7142857142857143</v>
      </c>
      <c r="I105" s="19">
        <f>F105*AVERAGE(H106:H106)</f>
        <v>5.1592160808490599E-2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1.6096116897416801E-4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48.7</v>
      </c>
      <c r="F108" s="24">
        <f>E108*(365.25/7)</f>
        <v>2541.096428571429</v>
      </c>
      <c r="G108" s="24">
        <v>0.9973821989528795</v>
      </c>
      <c r="H108" s="25"/>
      <c r="I108" s="24">
        <f>F108*H112</f>
        <v>0.22248196041183546</v>
      </c>
    </row>
    <row r="109" spans="1:9">
      <c r="C109" s="24" t="s">
        <v>102</v>
      </c>
      <c r="D109" s="24"/>
      <c r="E109" s="19">
        <f>G109*E108</f>
        <v>21.545287958115182</v>
      </c>
      <c r="F109" s="19">
        <f>E109*(365.25/7)</f>
        <v>1124.202346671653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27.027225130890049</v>
      </c>
      <c r="F110" s="19">
        <f>E110*(365.25/7)</f>
        <v>1410.2419970082271</v>
      </c>
      <c r="G110" s="19">
        <v>0.55497382198952872</v>
      </c>
    </row>
    <row r="111" spans="1:9">
      <c r="C111" s="24" t="s">
        <v>104</v>
      </c>
      <c r="D111" s="24">
        <f>F108-SUM(F109:F110)</f>
        <v>6.6520848915488386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8.75535292208143E-5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178.8</v>
      </c>
      <c r="F122" s="28">
        <f>E122*(365.25/7)</f>
        <v>9329.5285714285728</v>
      </c>
      <c r="H122" s="29"/>
      <c r="I122" s="28">
        <f>SUM(I108,I103,I88,I80,I75)</f>
        <v>1.6002688781065713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24.5</v>
      </c>
      <c r="F125" s="24">
        <f t="shared" ref="F125:F133" si="0">E125*(365.25/7)</f>
        <v>1278.375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8.1666666666666661</v>
      </c>
      <c r="F126" s="19">
        <f t="shared" si="0"/>
        <v>426.125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10.176923076923076</v>
      </c>
      <c r="F127" s="19">
        <f t="shared" si="0"/>
        <v>531.01730769230767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2.5128205128205128</v>
      </c>
      <c r="F128" s="19">
        <f t="shared" si="0"/>
        <v>131.11538461538461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3.6435897435897435</v>
      </c>
      <c r="F129" s="19">
        <f t="shared" si="0"/>
        <v>190.11730769230769</v>
      </c>
      <c r="G129" s="19">
        <v>0.14871794871794872</v>
      </c>
    </row>
    <row r="130" spans="1:9" s="24" customFormat="1">
      <c r="B130" s="24" t="s">
        <v>13</v>
      </c>
      <c r="E130" s="24">
        <f>E12</f>
        <v>8.1999999999999993</v>
      </c>
      <c r="F130" s="19">
        <f t="shared" si="0"/>
        <v>427.8642857142857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8.1999999999999993</v>
      </c>
      <c r="F131" s="19">
        <f t="shared" si="0"/>
        <v>427.8642857142857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1.6096116897416801E-4</v>
      </c>
    </row>
    <row r="135" spans="1:9" s="28" customFormat="1">
      <c r="A135" s="28" t="s">
        <v>112</v>
      </c>
      <c r="E135" s="28">
        <f>E10</f>
        <v>32.700000000000003</v>
      </c>
      <c r="F135" s="28">
        <f>E135*(365.25/7)</f>
        <v>1706.2392857142859</v>
      </c>
      <c r="H135" s="29"/>
      <c r="I135" s="28">
        <f>F135*H134</f>
        <v>0.27463826997822088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26.2</v>
      </c>
      <c r="F138" s="24">
        <f t="shared" ref="F138:F151" si="1">E138*(365.25/7)</f>
        <v>1367.0785714285714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7.4992753623188406</v>
      </c>
      <c r="F139" s="19">
        <f t="shared" si="1"/>
        <v>391.30147515527955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4.1768115942028992</v>
      </c>
      <c r="F140" s="19">
        <f t="shared" si="1"/>
        <v>217.9400621118013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9.7775362318840582</v>
      </c>
      <c r="F141" s="19">
        <f t="shared" si="1"/>
        <v>510.17787267080746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2.4681159420289855</v>
      </c>
      <c r="F142" s="19">
        <f t="shared" si="1"/>
        <v>128.78276397515529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0.75942028985507248</v>
      </c>
      <c r="F143" s="19">
        <f t="shared" si="1"/>
        <v>39.625465838509321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0.66449275362318838</v>
      </c>
      <c r="F144" s="19">
        <f t="shared" si="1"/>
        <v>34.672282608695653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0.94927536231884058</v>
      </c>
      <c r="F145" s="19">
        <f t="shared" si="1"/>
        <v>49.531832298136649</v>
      </c>
      <c r="G145" s="19">
        <v>3.6231884057971016E-2</v>
      </c>
    </row>
    <row r="146" spans="1:9" s="24" customFormat="1">
      <c r="B146" s="24" t="s">
        <v>18</v>
      </c>
      <c r="E146" s="24">
        <f>E16</f>
        <v>4.9000000000000004</v>
      </c>
      <c r="F146" s="24">
        <f t="shared" si="1"/>
        <v>255.67500000000004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2.0548387096774197</v>
      </c>
      <c r="F147" s="19">
        <f t="shared" si="1"/>
        <v>107.21854838709679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0.5532258064516129</v>
      </c>
      <c r="F148" s="19">
        <f t="shared" si="1"/>
        <v>28.866532258064517</v>
      </c>
      <c r="G148" s="19">
        <v>0.1129032258064516</v>
      </c>
    </row>
    <row r="149" spans="1:9">
      <c r="C149" s="24" t="s">
        <v>122</v>
      </c>
      <c r="D149" s="24"/>
      <c r="E149" s="19">
        <f>G149*E146</f>
        <v>1.7387096774193551</v>
      </c>
      <c r="F149" s="19">
        <f t="shared" si="1"/>
        <v>90.723387096774218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0.39516129032258068</v>
      </c>
      <c r="F150" s="19">
        <f t="shared" si="1"/>
        <v>20.618951612903228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0.15806451612903227</v>
      </c>
      <c r="F151" s="19">
        <f t="shared" si="1"/>
        <v>8.2475806451612907</v>
      </c>
      <c r="G151" s="19">
        <v>3.2258064516129031E-2</v>
      </c>
    </row>
    <row r="152" spans="1:9">
      <c r="C152" s="24"/>
      <c r="D152" s="2" t="s">
        <v>125</v>
      </c>
      <c r="H152" s="23">
        <f>B468</f>
        <v>1.9783800273003599E-4</v>
      </c>
    </row>
    <row r="153" spans="1:9">
      <c r="C153" s="24"/>
      <c r="D153" s="3" t="s">
        <v>126</v>
      </c>
      <c r="F153" s="24"/>
      <c r="G153" s="28"/>
      <c r="H153" s="23">
        <f>B469</f>
        <v>9.1374598860871899E-5</v>
      </c>
    </row>
    <row r="154" spans="1:9" s="28" customFormat="1">
      <c r="A154" s="28" t="s">
        <v>127</v>
      </c>
      <c r="E154" s="28">
        <f>E14</f>
        <v>31.1</v>
      </c>
      <c r="F154" s="28">
        <f>E154*(365.25/7)</f>
        <v>1622.7535714285716</v>
      </c>
      <c r="H154" s="29"/>
      <c r="I154" s="28">
        <f>F154*AVERAGE(H152:H153)</f>
        <v>0.23466039106689721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65.900000000000006</v>
      </c>
      <c r="F157" s="24">
        <f>E157*(365.25/7)</f>
        <v>3438.5678571428575</v>
      </c>
      <c r="G157" s="24">
        <v>1.0151057401812689</v>
      </c>
      <c r="H157" s="25"/>
      <c r="I157" s="24">
        <f>F157*AVERAGE(H159:H160)</f>
        <v>0.33185202137356701</v>
      </c>
    </row>
    <row r="158" spans="1:9">
      <c r="C158" s="24" t="s">
        <v>20</v>
      </c>
      <c r="D158" s="24"/>
      <c r="E158" s="26">
        <f>G158*E157</f>
        <v>65.900000000000006</v>
      </c>
      <c r="F158" s="19">
        <f>E158*(365.25/7)</f>
        <v>3438.5678571428575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5.8936399512656897E-5</v>
      </c>
    </row>
    <row r="160" spans="1:9">
      <c r="D160" s="31" t="s">
        <v>129</v>
      </c>
      <c r="E160" s="26"/>
      <c r="F160" s="24"/>
      <c r="H160" s="23">
        <f>B492</f>
        <v>1.3408117941004401E-4</v>
      </c>
    </row>
    <row r="161" spans="2:9" s="24" customFormat="1">
      <c r="B161" s="24" t="s">
        <v>21</v>
      </c>
      <c r="E161" s="30">
        <f>E19</f>
        <v>63.4</v>
      </c>
      <c r="F161" s="24">
        <f>E161*(365.25/7)</f>
        <v>3308.1214285714286</v>
      </c>
      <c r="G161" s="24">
        <v>1</v>
      </c>
      <c r="H161" s="25"/>
      <c r="I161" s="24">
        <f>SUM(I162,I168,I164)</f>
        <v>0.50983835964930424</v>
      </c>
    </row>
    <row r="162" spans="2:9">
      <c r="C162" s="24" t="s">
        <v>130</v>
      </c>
      <c r="D162" s="24"/>
      <c r="E162" s="26">
        <f>G162*E161</f>
        <v>39.41722846441948</v>
      </c>
      <c r="F162" s="19">
        <f>E162*(365.25/7)</f>
        <v>2056.7346709470307</v>
      </c>
      <c r="G162" s="19">
        <v>0.62172284644194764</v>
      </c>
      <c r="I162" s="19">
        <f>F162*H163</f>
        <v>0.27576941041410669</v>
      </c>
    </row>
    <row r="163" spans="2:9">
      <c r="C163" s="24"/>
      <c r="D163" s="31" t="s">
        <v>129</v>
      </c>
      <c r="E163" s="26"/>
      <c r="F163" s="24"/>
      <c r="H163" s="23">
        <f>B492</f>
        <v>1.3408117941004401E-4</v>
      </c>
    </row>
    <row r="164" spans="2:9">
      <c r="C164" s="24" t="s">
        <v>131</v>
      </c>
      <c r="D164" s="24"/>
      <c r="E164" s="26">
        <f>G164*E161</f>
        <v>3.3243445692883893</v>
      </c>
      <c r="F164" s="19">
        <f>E164*(365.25/7)</f>
        <v>173.45955056179776</v>
      </c>
      <c r="G164" s="19">
        <v>5.2434456928838948E-2</v>
      </c>
      <c r="I164" s="19">
        <f>F164*AVERAGE(H165:H167)</f>
        <v>8.9539197994069439E-2</v>
      </c>
    </row>
    <row r="165" spans="2:9">
      <c r="C165" s="24"/>
      <c r="D165" s="31" t="s">
        <v>132</v>
      </c>
      <c r="E165" s="26"/>
      <c r="F165" s="24"/>
      <c r="H165" s="23">
        <f>B479</f>
        <v>8.3899075325234501E-4</v>
      </c>
    </row>
    <row r="166" spans="2:9">
      <c r="C166" s="24"/>
      <c r="D166" s="31" t="s">
        <v>133</v>
      </c>
      <c r="E166" s="26"/>
      <c r="F166" s="24"/>
      <c r="H166" s="23">
        <f>B478</f>
        <v>4.6337524758036899E-4</v>
      </c>
    </row>
    <row r="167" spans="2:9">
      <c r="C167" s="24"/>
      <c r="D167" s="31" t="s">
        <v>134</v>
      </c>
      <c r="E167" s="26"/>
      <c r="F167" s="24"/>
      <c r="H167" s="23">
        <f>B470</f>
        <v>2.4622324151349502E-4</v>
      </c>
    </row>
    <row r="168" spans="2:9">
      <c r="C168" s="24" t="s">
        <v>135</v>
      </c>
      <c r="D168" s="24"/>
      <c r="E168" s="26">
        <f>G168*E161</f>
        <v>20.658426966292133</v>
      </c>
      <c r="F168" s="19">
        <f>E168*(365.25/7)</f>
        <v>1077.9272070626002</v>
      </c>
      <c r="G168" s="19">
        <v>0.32584269662921345</v>
      </c>
      <c r="I168" s="19">
        <f>F168*H169</f>
        <v>0.14452975124112816</v>
      </c>
    </row>
    <row r="169" spans="2:9">
      <c r="C169" s="24"/>
      <c r="D169" s="31" t="s">
        <v>129</v>
      </c>
      <c r="E169" s="26"/>
      <c r="F169" s="24"/>
      <c r="H169" s="23">
        <f>B492</f>
        <v>1.3408117941004401E-4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46.600000000000009</v>
      </c>
      <c r="F170" s="24">
        <f>E170*(365.25/7)</f>
        <v>2431.5214285714292</v>
      </c>
      <c r="G170" s="24">
        <v>1</v>
      </c>
      <c r="H170" s="25"/>
      <c r="I170" s="24">
        <f>SUM(I171,I175)</f>
        <v>0.40452371625310146</v>
      </c>
    </row>
    <row r="171" spans="2:9">
      <c r="C171" s="24" t="s">
        <v>137</v>
      </c>
      <c r="D171" s="24"/>
      <c r="E171" s="26">
        <f>G171*E170</f>
        <v>8.4462500000000009</v>
      </c>
      <c r="F171" s="19">
        <f>E171*(365.25/7)</f>
        <v>440.71325892857152</v>
      </c>
      <c r="G171" s="19">
        <v>0.18124999999999999</v>
      </c>
      <c r="I171" s="19">
        <f>F171*AVERAGE(H172:H174)</f>
        <v>0.22749460391204174</v>
      </c>
    </row>
    <row r="172" spans="2:9">
      <c r="C172" s="24"/>
      <c r="D172" s="31" t="s">
        <v>132</v>
      </c>
      <c r="E172" s="26"/>
      <c r="F172" s="24"/>
      <c r="H172" s="23">
        <f>B479</f>
        <v>8.3899075325234501E-4</v>
      </c>
    </row>
    <row r="173" spans="2:9">
      <c r="C173" s="24"/>
      <c r="D173" s="31" t="s">
        <v>133</v>
      </c>
      <c r="E173" s="26"/>
      <c r="F173" s="24"/>
      <c r="H173" s="23">
        <f>B478</f>
        <v>4.6337524758036899E-4</v>
      </c>
    </row>
    <row r="174" spans="2:9">
      <c r="C174" s="24"/>
      <c r="D174" s="31" t="s">
        <v>134</v>
      </c>
      <c r="E174" s="26"/>
      <c r="F174" s="24"/>
      <c r="H174" s="23">
        <f>B470</f>
        <v>2.4622324151349502E-4</v>
      </c>
    </row>
    <row r="175" spans="2:9">
      <c r="C175" s="24" t="s">
        <v>138</v>
      </c>
      <c r="D175" s="24"/>
      <c r="E175" s="26">
        <f>G175*E170</f>
        <v>38.153750000000009</v>
      </c>
      <c r="F175" s="19">
        <f>E175*(365.25/7)</f>
        <v>1990.8081696428578</v>
      </c>
      <c r="G175" s="19">
        <v>0.81874999999999998</v>
      </c>
      <c r="I175" s="19">
        <f>F175*H176</f>
        <v>0.17702911234105972</v>
      </c>
    </row>
    <row r="176" spans="2:9">
      <c r="C176" s="24"/>
      <c r="D176" s="31" t="s">
        <v>139</v>
      </c>
      <c r="E176" s="26"/>
      <c r="F176" s="24"/>
      <c r="H176" s="23">
        <f>B555</f>
        <v>8.8923239838230102E-5</v>
      </c>
    </row>
    <row r="177" spans="1:9" s="24" customFormat="1">
      <c r="B177" s="24" t="s">
        <v>23</v>
      </c>
      <c r="E177" s="30">
        <f>E21</f>
        <v>27.2</v>
      </c>
      <c r="F177" s="24">
        <f>E177*(365.25/7)</f>
        <v>1419.257142857143</v>
      </c>
      <c r="G177" s="24">
        <v>0.99595141700404854</v>
      </c>
      <c r="H177" s="25"/>
      <c r="I177" s="24">
        <f>SUM(I178,I180,I182,I184)</f>
        <v>0.10039532658069647</v>
      </c>
    </row>
    <row r="178" spans="1:9">
      <c r="A178" s="32"/>
      <c r="C178" s="24" t="s">
        <v>140</v>
      </c>
      <c r="D178" s="24"/>
      <c r="E178" s="26">
        <f>G178*E177</f>
        <v>2.4226720647773279</v>
      </c>
      <c r="F178" s="19">
        <f>E178*(365.25/7)</f>
        <v>126.41156737998844</v>
      </c>
      <c r="G178" s="19">
        <v>8.9068825910931182E-2</v>
      </c>
      <c r="I178" s="19">
        <f>F178*H179</f>
        <v>1.5211078934719012E-2</v>
      </c>
    </row>
    <row r="179" spans="1:9">
      <c r="D179" s="31" t="s">
        <v>140</v>
      </c>
      <c r="E179" s="26"/>
      <c r="H179" s="23">
        <f>B489</f>
        <v>1.2032980248552E-4</v>
      </c>
    </row>
    <row r="180" spans="1:9">
      <c r="C180" s="24" t="s">
        <v>141</v>
      </c>
      <c r="D180" s="24"/>
      <c r="E180" s="26">
        <f>G180*E177</f>
        <v>1.1012145748987854</v>
      </c>
      <c r="F180" s="19">
        <f>E180*(365.25/7)</f>
        <v>57.459803354540199</v>
      </c>
      <c r="G180" s="19">
        <v>4.048582995951417E-2</v>
      </c>
      <c r="I180" s="19">
        <f>F180*H181</f>
        <v>9.1666325247095892E-3</v>
      </c>
    </row>
    <row r="181" spans="1:9">
      <c r="D181" s="31" t="s">
        <v>142</v>
      </c>
      <c r="E181" s="26"/>
      <c r="H181" s="23">
        <f>B491</f>
        <v>1.5953121990601601E-4</v>
      </c>
    </row>
    <row r="182" spans="1:9">
      <c r="C182" s="24" t="s">
        <v>143</v>
      </c>
      <c r="D182" s="24"/>
      <c r="E182" s="26">
        <f>G182*E177</f>
        <v>23.565991902834007</v>
      </c>
      <c r="F182" s="19">
        <f>E182*(365.25/7)</f>
        <v>1229.6397917871602</v>
      </c>
      <c r="G182" s="19">
        <v>0.8663967611336032</v>
      </c>
      <c r="I182" s="19">
        <f>F182*H183</f>
        <v>7.557957854890078E-2</v>
      </c>
    </row>
    <row r="183" spans="1:9">
      <c r="D183" s="31" t="s">
        <v>144</v>
      </c>
      <c r="E183" s="26"/>
      <c r="F183" s="24"/>
      <c r="H183" s="23">
        <f>B541</f>
        <v>6.1464811934113902E-5</v>
      </c>
    </row>
    <row r="184" spans="1:9">
      <c r="C184" s="24" t="s">
        <v>145</v>
      </c>
      <c r="D184" s="32">
        <f>F177-SUM(F182,F180,F178)</f>
        <v>5.7459803354543055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4.3803657236708688E-4</v>
      </c>
    </row>
    <row r="185" spans="1:9">
      <c r="D185" s="27" t="s">
        <v>146</v>
      </c>
      <c r="E185" s="26"/>
      <c r="F185" s="24"/>
      <c r="H185" s="23">
        <f>B540</f>
        <v>7.6233566213980704E-5</v>
      </c>
    </row>
    <row r="186" spans="1:9" s="24" customFormat="1">
      <c r="B186" s="24" t="s">
        <v>24</v>
      </c>
      <c r="E186" s="30">
        <f>E22</f>
        <v>40.6</v>
      </c>
      <c r="F186" s="24">
        <f>E186*(365.25/7)</f>
        <v>2118.4500000000003</v>
      </c>
      <c r="G186" s="24">
        <v>0.99722991689750695</v>
      </c>
      <c r="H186" s="25"/>
      <c r="I186" s="24">
        <f>SUM(I187,I189,I191,I193,I195)</f>
        <v>3.527726411992135</v>
      </c>
    </row>
    <row r="187" spans="1:9">
      <c r="C187" s="24" t="s">
        <v>147</v>
      </c>
      <c r="D187" s="24"/>
      <c r="E187" s="26">
        <f>G187*E186</f>
        <v>34.976731301939061</v>
      </c>
      <c r="F187" s="19">
        <f>E187*(365.25/7)</f>
        <v>1825.0358725761776</v>
      </c>
      <c r="G187" s="19">
        <v>0.86149584487534625</v>
      </c>
      <c r="I187" s="19">
        <f>F187*H188</f>
        <v>3.3637225795987109</v>
      </c>
    </row>
    <row r="188" spans="1:9">
      <c r="D188" s="31" t="s">
        <v>148</v>
      </c>
      <c r="E188" s="26"/>
      <c r="H188" s="23">
        <f>B486</f>
        <v>1.8430994317117501E-3</v>
      </c>
    </row>
    <row r="189" spans="1:9">
      <c r="C189" s="24" t="s">
        <v>149</v>
      </c>
      <c r="D189" s="24"/>
      <c r="E189" s="26">
        <f>G189*E186</f>
        <v>3.9362880886426592</v>
      </c>
      <c r="F189" s="19">
        <f>E189*(365.25/7)</f>
        <v>205.38988919667591</v>
      </c>
      <c r="G189" s="19">
        <v>9.6952908587257608E-2</v>
      </c>
      <c r="I189" s="19">
        <f>F189*H190</f>
        <v>0.1433894900691757</v>
      </c>
    </row>
    <row r="190" spans="1:9">
      <c r="C190" s="24"/>
      <c r="D190" s="31" t="s">
        <v>150</v>
      </c>
      <c r="E190" s="26"/>
      <c r="H190" s="23">
        <f>B488</f>
        <v>6.9813314876405498E-4</v>
      </c>
    </row>
    <row r="191" spans="1:9">
      <c r="C191" s="24" t="s">
        <v>151</v>
      </c>
      <c r="D191" s="24"/>
      <c r="E191" s="26">
        <f>G191*E186</f>
        <v>1.2371191135734072</v>
      </c>
      <c r="F191" s="19">
        <f>E191*(365.25/7)</f>
        <v>64.551108033240993</v>
      </c>
      <c r="G191" s="19">
        <v>3.0470914127423823E-2</v>
      </c>
      <c r="I191" s="19">
        <f>F191*H192</f>
        <v>1.6394030703736791E-2</v>
      </c>
    </row>
    <row r="192" spans="1:9">
      <c r="C192" s="24"/>
      <c r="D192" s="31" t="s">
        <v>152</v>
      </c>
      <c r="E192" s="26"/>
      <c r="H192" s="23">
        <f>B459</f>
        <v>2.53969779965583E-4</v>
      </c>
    </row>
    <row r="193" spans="1:9">
      <c r="C193" s="24" t="s">
        <v>153</v>
      </c>
      <c r="D193" s="32">
        <f>F186-SUM(F187,F189,F191,F195)</f>
        <v>5.8682825484765999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1.0550779051278108E-3</v>
      </c>
    </row>
    <row r="194" spans="1:9">
      <c r="C194" s="24"/>
      <c r="D194" s="31" t="s">
        <v>154</v>
      </c>
      <c r="E194" s="26"/>
      <c r="H194" s="23">
        <f>B473</f>
        <v>1.7979330347713199E-4</v>
      </c>
    </row>
    <row r="195" spans="1:9">
      <c r="C195" s="24" t="s">
        <v>155</v>
      </c>
      <c r="D195" s="24"/>
      <c r="E195" s="26">
        <f>G195*E186</f>
        <v>0.33739612188365647</v>
      </c>
      <c r="F195" s="19">
        <f>E195*(365.25/7)</f>
        <v>17.604847645429363</v>
      </c>
      <c r="G195" s="19">
        <v>8.3102493074792231E-3</v>
      </c>
      <c r="I195" s="19">
        <f>F195*H196</f>
        <v>3.1652337153833541E-3</v>
      </c>
    </row>
    <row r="196" spans="1:9">
      <c r="C196" s="24"/>
      <c r="D196" s="31" t="s">
        <v>154</v>
      </c>
      <c r="E196" s="26"/>
      <c r="H196" s="23">
        <f>B473</f>
        <v>1.7979330347713199E-4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46.600000000000009</v>
      </c>
      <c r="F197" s="24">
        <f>E197*(365.25/7)</f>
        <v>2431.5214285714292</v>
      </c>
      <c r="G197" s="24">
        <v>1</v>
      </c>
      <c r="H197" s="25"/>
      <c r="I197" s="24">
        <f>F197*H199</f>
        <v>0.12308379622002642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5.0620074646983798E-5</v>
      </c>
    </row>
    <row r="200" spans="1:9" s="28" customFormat="1">
      <c r="A200" s="28" t="s">
        <v>157</v>
      </c>
      <c r="E200" s="33">
        <f>E17</f>
        <v>290.3</v>
      </c>
      <c r="F200" s="28">
        <f>E200*(365.25/7)</f>
        <v>15147.439285714287</v>
      </c>
      <c r="H200" s="29"/>
      <c r="I200" s="28">
        <f>SUM(I161,I170,I157,I177,I186,I197)</f>
        <v>4.99741963206883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20.8</v>
      </c>
      <c r="F203" s="24">
        <f>E203*(365.25/7)</f>
        <v>1085.3142857142857</v>
      </c>
      <c r="G203" s="24">
        <v>0.97826086956521752</v>
      </c>
      <c r="H203" s="25"/>
      <c r="I203" s="24">
        <f>SUM(I204,I206,I208)</f>
        <v>0.18975574142245732</v>
      </c>
    </row>
    <row r="204" spans="1:9">
      <c r="A204" s="19"/>
      <c r="C204" s="24" t="s">
        <v>159</v>
      </c>
      <c r="D204" s="24"/>
      <c r="E204" s="26">
        <f>G204*E203</f>
        <v>17.634782608695655</v>
      </c>
      <c r="F204" s="19">
        <f>E204*(365.25/7)</f>
        <v>920.15776397515549</v>
      </c>
      <c r="G204" s="19">
        <v>0.84782608695652184</v>
      </c>
      <c r="I204" s="19">
        <f>F204*H205</f>
        <v>0.15965121693878415</v>
      </c>
    </row>
    <row r="205" spans="1:9">
      <c r="A205" s="19"/>
      <c r="C205" s="24"/>
      <c r="D205" s="31" t="s">
        <v>160</v>
      </c>
      <c r="E205" s="26"/>
      <c r="H205" s="23">
        <f>B484</f>
        <v>1.73504178510735E-4</v>
      </c>
    </row>
    <row r="206" spans="1:9">
      <c r="A206" s="19"/>
      <c r="C206" s="24" t="s">
        <v>161</v>
      </c>
      <c r="D206" s="24"/>
      <c r="E206" s="26">
        <f>G206*E203</f>
        <v>2.7130434782608694</v>
      </c>
      <c r="F206" s="19">
        <f>E206*(365.25/7)</f>
        <v>141.56273291925467</v>
      </c>
      <c r="G206" s="19">
        <v>0.13043478260869565</v>
      </c>
      <c r="I206" s="19">
        <f>F206*H207</f>
        <v>2.800648834175086E-2</v>
      </c>
    </row>
    <row r="207" spans="1:9">
      <c r="A207" s="19"/>
      <c r="C207" s="24"/>
      <c r="D207" s="31" t="s">
        <v>125</v>
      </c>
      <c r="E207" s="26"/>
      <c r="H207" s="23">
        <f>B468</f>
        <v>1.9783800273003599E-4</v>
      </c>
    </row>
    <row r="208" spans="1:9">
      <c r="A208" s="19"/>
      <c r="C208" s="24" t="s">
        <v>162</v>
      </c>
      <c r="D208" s="24">
        <f>F203-SUM(F204,F206)</f>
        <v>23.593788819875499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2.0980361419223408E-3</v>
      </c>
    </row>
    <row r="209" spans="1:9">
      <c r="A209" s="19"/>
      <c r="C209" s="24"/>
      <c r="D209" s="31" t="s">
        <v>139</v>
      </c>
      <c r="E209" s="26"/>
      <c r="H209" s="23">
        <f>B555</f>
        <v>8.8923239838230102E-5</v>
      </c>
    </row>
    <row r="210" spans="1:9" s="24" customFormat="1">
      <c r="B210" s="24" t="s">
        <v>28</v>
      </c>
      <c r="E210" s="30">
        <f>E234-SUM(E203,E213,E220,E223,E227)</f>
        <v>4.8999999999999986</v>
      </c>
      <c r="F210" s="24">
        <f>E210*(365.25/7)</f>
        <v>255.67499999999993</v>
      </c>
      <c r="G210" s="24">
        <v>1</v>
      </c>
      <c r="H210" s="25"/>
      <c r="I210" s="24">
        <f>F211*H212</f>
        <v>5.0582231348001938E-2</v>
      </c>
    </row>
    <row r="211" spans="1:9">
      <c r="A211" s="19"/>
      <c r="C211" s="24" t="s">
        <v>28</v>
      </c>
      <c r="D211" s="24"/>
      <c r="E211" s="26">
        <f>G211*E210</f>
        <v>4.8999999999999986</v>
      </c>
      <c r="F211" s="19">
        <f>E211*(365.25/7)</f>
        <v>255.67499999999993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1.9783800273003599E-4</v>
      </c>
    </row>
    <row r="213" spans="1:9" s="24" customFormat="1">
      <c r="B213" s="24" t="s">
        <v>29</v>
      </c>
      <c r="E213" s="30">
        <f>E27</f>
        <v>10.7</v>
      </c>
      <c r="F213" s="24">
        <f>E213*(365.25/7)</f>
        <v>558.31071428571431</v>
      </c>
      <c r="G213" s="24">
        <v>1</v>
      </c>
      <c r="H213" s="25"/>
      <c r="I213" s="24">
        <f>SUM(I214,I215,I217)</f>
        <v>7.10435593233954E-2</v>
      </c>
    </row>
    <row r="214" spans="1:9">
      <c r="A214" s="19"/>
      <c r="C214" s="24" t="s">
        <v>163</v>
      </c>
      <c r="D214" s="24"/>
      <c r="E214" s="26">
        <f>G214*E213</f>
        <v>8.9166666666666661</v>
      </c>
      <c r="F214" s="19">
        <f>E214*(365.25/7)</f>
        <v>465.25892857142856</v>
      </c>
      <c r="G214" s="19">
        <v>0.83333333333333326</v>
      </c>
      <c r="I214" s="19">
        <f>F214*H216</f>
        <v>6.1555539791602311E-2</v>
      </c>
    </row>
    <row r="215" spans="1:9">
      <c r="A215" s="19"/>
      <c r="C215" s="24" t="s">
        <v>164</v>
      </c>
      <c r="D215" s="24"/>
      <c r="E215" s="26">
        <f>G215*E213</f>
        <v>0.89166666666666661</v>
      </c>
      <c r="F215" s="19">
        <f>E215*(365.25/7)</f>
        <v>46.525892857142857</v>
      </c>
      <c r="G215" s="19">
        <v>8.3333333333333329E-2</v>
      </c>
      <c r="I215" s="19">
        <f>F215*H216</f>
        <v>6.1555539791602314E-3</v>
      </c>
    </row>
    <row r="216" spans="1:9">
      <c r="A216" s="19"/>
      <c r="C216" s="24"/>
      <c r="D216" s="31" t="s">
        <v>165</v>
      </c>
      <c r="E216" s="26"/>
      <c r="H216" s="23">
        <f>B482</f>
        <v>1.32303833438743E-4</v>
      </c>
    </row>
    <row r="217" spans="1:9">
      <c r="A217" s="19"/>
      <c r="C217" s="24" t="s">
        <v>166</v>
      </c>
      <c r="D217" s="24"/>
      <c r="E217" s="26">
        <f>G217*E213</f>
        <v>0.89166666666666661</v>
      </c>
      <c r="F217" s="19">
        <f>E217*(365.25/7)</f>
        <v>46.525892857142857</v>
      </c>
      <c r="G217" s="19">
        <v>8.3333333333333329E-2</v>
      </c>
      <c r="I217" s="19">
        <f>F217*AVERAGE(H218:H219)</f>
        <v>3.332465552632858E-3</v>
      </c>
    </row>
    <row r="218" spans="1:9">
      <c r="A218" s="19"/>
      <c r="C218" s="24"/>
      <c r="D218" s="31" t="s">
        <v>139</v>
      </c>
      <c r="E218" s="26"/>
      <c r="H218" s="23">
        <f>B555</f>
        <v>8.8923239838230102E-5</v>
      </c>
    </row>
    <row r="219" spans="1:9">
      <c r="A219" s="19"/>
      <c r="C219" s="24"/>
      <c r="D219" s="31" t="s">
        <v>167</v>
      </c>
      <c r="E219" s="26"/>
      <c r="H219" s="23">
        <f>B528</f>
        <v>5.4328844022477301E-5</v>
      </c>
    </row>
    <row r="220" spans="1:9" s="24" customFormat="1">
      <c r="B220" s="24" t="s">
        <v>168</v>
      </c>
      <c r="E220" s="30">
        <f>E28</f>
        <v>3.2</v>
      </c>
      <c r="F220" s="24">
        <f>E220*(365.25/7)</f>
        <v>166.97142857142859</v>
      </c>
      <c r="G220" s="24">
        <v>1</v>
      </c>
      <c r="H220" s="25"/>
      <c r="I220" s="24">
        <f>F220*H222</f>
        <v>2.4417981080131615E-2</v>
      </c>
    </row>
    <row r="221" spans="1:9">
      <c r="A221" s="19"/>
      <c r="C221" s="24" t="s">
        <v>168</v>
      </c>
      <c r="D221" s="24"/>
      <c r="E221" s="26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1.4624047532590801E-4</v>
      </c>
    </row>
    <row r="223" spans="1:9" s="24" customFormat="1">
      <c r="B223" s="24" t="s">
        <v>31</v>
      </c>
      <c r="E223" s="30">
        <f>E29</f>
        <v>6</v>
      </c>
      <c r="F223" s="24">
        <f>E223*(365.25/7)</f>
        <v>313.07142857142856</v>
      </c>
      <c r="G223" s="24">
        <v>1</v>
      </c>
      <c r="H223" s="25"/>
      <c r="I223" s="24">
        <f>SUM(I224:I225)</f>
        <v>4.578371452524678E-2</v>
      </c>
    </row>
    <row r="224" spans="1:9">
      <c r="A224" s="19"/>
      <c r="C224" s="24" t="s">
        <v>170</v>
      </c>
      <c r="D224" s="24"/>
      <c r="E224" s="26">
        <f>G224*E223</f>
        <v>2.875</v>
      </c>
      <c r="F224" s="19">
        <f>E224*(365.25/7)</f>
        <v>150.01339285714286</v>
      </c>
      <c r="G224" s="19">
        <v>0.47916666666666663</v>
      </c>
      <c r="I224" s="19">
        <f>F224*H226</f>
        <v>2.1938029876680747E-2</v>
      </c>
    </row>
    <row r="225" spans="1:9">
      <c r="A225" s="19"/>
      <c r="C225" s="24" t="s">
        <v>171</v>
      </c>
      <c r="D225" s="24"/>
      <c r="E225" s="26">
        <f>G225*E223</f>
        <v>3.125</v>
      </c>
      <c r="F225" s="19">
        <f>E225*(365.25/7)</f>
        <v>163.05803571428572</v>
      </c>
      <c r="G225" s="19">
        <v>0.52083333333333337</v>
      </c>
      <c r="I225" s="19">
        <f>F225*H226</f>
        <v>2.384568464856603E-2</v>
      </c>
    </row>
    <row r="226" spans="1:9">
      <c r="A226" s="19"/>
      <c r="D226" s="3" t="s">
        <v>169</v>
      </c>
      <c r="E226" s="26"/>
      <c r="H226" s="23">
        <f>B485</f>
        <v>1.4624047532590801E-4</v>
      </c>
    </row>
    <row r="227" spans="1:9" s="24" customFormat="1">
      <c r="B227" s="24" t="s">
        <v>32</v>
      </c>
      <c r="E227" s="30">
        <f>E30</f>
        <v>8.9</v>
      </c>
      <c r="F227" s="24">
        <f>E227*(365.25/7)</f>
        <v>464.38928571428573</v>
      </c>
      <c r="G227" s="24">
        <v>0.9882352941176471</v>
      </c>
      <c r="H227" s="25"/>
      <c r="I227" s="24">
        <f>SUM(I228,I231)</f>
        <v>5.4897456535459306E-2</v>
      </c>
    </row>
    <row r="228" spans="1:9">
      <c r="A228" s="19"/>
      <c r="C228" s="24" t="s">
        <v>172</v>
      </c>
      <c r="D228" s="24"/>
      <c r="E228" s="26">
        <f>G228*E227</f>
        <v>6.4917647058823542</v>
      </c>
      <c r="F228" s="19">
        <f>E228*(365.25/7)</f>
        <v>338.73100840336144</v>
      </c>
      <c r="G228" s="19">
        <v>0.72941176470588243</v>
      </c>
      <c r="I228" s="19">
        <f>F228*AVERAGE(H229:H230)</f>
        <v>4.7047766633954005E-2</v>
      </c>
    </row>
    <row r="229" spans="1:9">
      <c r="A229" s="19"/>
      <c r="C229" s="3"/>
      <c r="D229" s="3" t="s">
        <v>169</v>
      </c>
      <c r="E229" s="26"/>
      <c r="H229" s="23">
        <f>B485</f>
        <v>1.4624047532590801E-4</v>
      </c>
    </row>
    <row r="230" spans="1:9">
      <c r="A230" s="19"/>
      <c r="C230" s="34"/>
      <c r="D230" s="34" t="s">
        <v>173</v>
      </c>
      <c r="E230" s="26"/>
      <c r="H230" s="23">
        <f>B476</f>
        <v>1.3154789046745599E-4</v>
      </c>
    </row>
    <row r="231" spans="1:9">
      <c r="A231" s="19"/>
      <c r="C231" s="24" t="s">
        <v>174</v>
      </c>
      <c r="D231" s="24"/>
      <c r="E231" s="26">
        <f>G231*E227</f>
        <v>2.303529411764706</v>
      </c>
      <c r="F231" s="19">
        <f>E231*(365.25/7)</f>
        <v>120.19487394957984</v>
      </c>
      <c r="G231" s="19">
        <v>0.25882352941176473</v>
      </c>
      <c r="I231" s="19">
        <f>F231*AVERAGE(H232:H233)</f>
        <v>7.8496899015053027E-3</v>
      </c>
    </row>
    <row r="232" spans="1:9">
      <c r="A232" s="19"/>
      <c r="D232" s="35" t="s">
        <v>146</v>
      </c>
      <c r="E232" s="26"/>
      <c r="H232" s="23">
        <f>B540</f>
        <v>7.6233566213980704E-5</v>
      </c>
    </row>
    <row r="233" spans="1:9">
      <c r="A233" s="19"/>
      <c r="D233" s="3" t="s">
        <v>175</v>
      </c>
      <c r="E233" s="26"/>
      <c r="H233" s="23">
        <f>B556</f>
        <v>5.4382484929733503E-5</v>
      </c>
    </row>
    <row r="234" spans="1:9" s="28" customFormat="1">
      <c r="A234" s="28" t="s">
        <v>176</v>
      </c>
      <c r="E234" s="33">
        <f>E24</f>
        <v>54.5</v>
      </c>
      <c r="F234" s="28">
        <f>E234*(365.25/7)</f>
        <v>2843.7321428571431</v>
      </c>
      <c r="H234" s="29"/>
      <c r="I234" s="28">
        <f>SUM(I227,I220,I213,I210,I203,I223)</f>
        <v>0.43648068423469233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7.5</v>
      </c>
      <c r="F237" s="24">
        <f>E237*(365.25/7)</f>
        <v>391.33928571428572</v>
      </c>
      <c r="G237" s="24">
        <v>0.98648648648648651</v>
      </c>
      <c r="H237" s="25"/>
      <c r="I237" s="24">
        <f>SUM(I238,I239,I241)</f>
        <v>5.0832156204867959E-2</v>
      </c>
    </row>
    <row r="238" spans="1:9">
      <c r="C238" s="24" t="s">
        <v>177</v>
      </c>
      <c r="D238" s="24"/>
      <c r="E238" s="19">
        <f>G238*E237</f>
        <v>5.9797297297297298</v>
      </c>
      <c r="F238" s="19">
        <f>E238*(365.25/7)</f>
        <v>312.01375482625485</v>
      </c>
      <c r="G238" s="19">
        <v>0.79729729729729726</v>
      </c>
      <c r="I238" s="19">
        <f>F238*H240</f>
        <v>4.104475124422384E-2</v>
      </c>
    </row>
    <row r="239" spans="1:9">
      <c r="C239" s="24" t="s">
        <v>178</v>
      </c>
      <c r="D239" s="24"/>
      <c r="E239" s="19">
        <f>G239*E237</f>
        <v>0.20270270270270271</v>
      </c>
      <c r="F239" s="19">
        <f>E239*(365.25/7)</f>
        <v>10.576737451737452</v>
      </c>
      <c r="G239" s="19">
        <v>2.7027027027027029E-2</v>
      </c>
      <c r="I239" s="19">
        <f>F239*H240</f>
        <v>1.3913474998041981E-3</v>
      </c>
    </row>
    <row r="240" spans="1:9">
      <c r="C240" s="24"/>
      <c r="D240" s="34" t="s">
        <v>173</v>
      </c>
      <c r="H240" s="23">
        <f>B476</f>
        <v>1.3154789046745599E-4</v>
      </c>
    </row>
    <row r="241" spans="1:9">
      <c r="C241" s="24" t="s">
        <v>179</v>
      </c>
      <c r="D241" s="24"/>
      <c r="E241" s="19">
        <f>G241*E237</f>
        <v>1.216216216216216</v>
      </c>
      <c r="F241" s="19">
        <f>E241*(365.25/7)</f>
        <v>63.460424710424704</v>
      </c>
      <c r="G241" s="19">
        <v>0.16216216216216214</v>
      </c>
      <c r="I241" s="19">
        <f>F241*H242</f>
        <v>8.3960574608399202E-3</v>
      </c>
    </row>
    <row r="242" spans="1:9">
      <c r="C242" s="24"/>
      <c r="D242" s="31" t="s">
        <v>165</v>
      </c>
      <c r="H242" s="23">
        <f>B482</f>
        <v>1.32303833438743E-4</v>
      </c>
    </row>
    <row r="243" spans="1:9" s="24" customFormat="1">
      <c r="B243" s="24" t="s">
        <v>35</v>
      </c>
      <c r="D243" s="24" t="s">
        <v>136</v>
      </c>
      <c r="E243" s="24">
        <f>(E251-E237)/2</f>
        <v>9.15</v>
      </c>
      <c r="F243" s="24">
        <f>E243*(365.25/7)</f>
        <v>477.43392857142862</v>
      </c>
      <c r="G243" s="24">
        <v>0.96129032258064506</v>
      </c>
      <c r="H243" s="25"/>
      <c r="I243" s="24">
        <f>SUM(I244,I245,I246)</f>
        <v>2.0271840410361269E-2</v>
      </c>
    </row>
    <row r="244" spans="1:9">
      <c r="C244" s="24" t="s">
        <v>180</v>
      </c>
      <c r="D244" s="24"/>
      <c r="E244" s="19">
        <f>G244*E243</f>
        <v>6.1983870967741934</v>
      </c>
      <c r="F244" s="19">
        <f>E244*(365.25/7)</f>
        <v>323.42298387096776</v>
      </c>
      <c r="G244" s="19">
        <v>0.67741935483870963</v>
      </c>
      <c r="I244" s="19">
        <f>F244*H247</f>
        <v>1.3821709370700866E-2</v>
      </c>
    </row>
    <row r="245" spans="1:9">
      <c r="C245" s="24" t="s">
        <v>181</v>
      </c>
      <c r="D245" s="24"/>
      <c r="E245" s="19">
        <f>G245*E243</f>
        <v>2.5974193548387099</v>
      </c>
      <c r="F245" s="19">
        <f>E245*(365.25/7)</f>
        <v>135.52963133640554</v>
      </c>
      <c r="G245" s="19">
        <v>0.28387096774193549</v>
      </c>
      <c r="I245" s="19">
        <f>F245*H247</f>
        <v>5.7919544029603632E-3</v>
      </c>
    </row>
    <row r="246" spans="1:9">
      <c r="C246" s="24" t="s">
        <v>182</v>
      </c>
      <c r="D246" s="24"/>
      <c r="E246" s="19">
        <f>G246*E243</f>
        <v>0.29516129032258065</v>
      </c>
      <c r="F246" s="19">
        <f>E246*(365.25/7)</f>
        <v>15.401094470046084</v>
      </c>
      <c r="G246" s="19">
        <v>3.2258064516129031E-2</v>
      </c>
      <c r="I246" s="19">
        <f>F246*H247</f>
        <v>6.5817663670004122E-4</v>
      </c>
    </row>
    <row r="247" spans="1:9">
      <c r="C247" s="24"/>
      <c r="D247" s="34" t="s">
        <v>183</v>
      </c>
      <c r="H247" s="23">
        <f>B550</f>
        <v>4.2735705438346799E-5</v>
      </c>
    </row>
    <row r="248" spans="1:9" s="24" customFormat="1">
      <c r="B248" s="24" t="s">
        <v>36</v>
      </c>
      <c r="D248" s="24" t="s">
        <v>136</v>
      </c>
      <c r="E248" s="24">
        <f>(E251-E237)/2</f>
        <v>9.15</v>
      </c>
      <c r="F248" s="19">
        <f>E248*(365.25/7)</f>
        <v>477.43392857142862</v>
      </c>
      <c r="G248" s="24">
        <v>1</v>
      </c>
      <c r="H248" s="25"/>
      <c r="I248" s="24">
        <f>F248*H250</f>
        <v>3.131871661351595E-2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6.5598012079341302E-5</v>
      </c>
    </row>
    <row r="251" spans="1:9" s="28" customFormat="1">
      <c r="A251" s="28" t="s">
        <v>185</v>
      </c>
      <c r="E251" s="28">
        <f>E31</f>
        <v>25.8</v>
      </c>
      <c r="F251" s="28">
        <f>E251*(365.25/7)</f>
        <v>1346.207142857143</v>
      </c>
      <c r="H251" s="29"/>
      <c r="I251" s="28">
        <f>SUM(I248,I243,I237)</f>
        <v>0.10242271322874517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41.4</v>
      </c>
      <c r="F254" s="24">
        <f>E254*(365.25/7)</f>
        <v>2160.1928571428571</v>
      </c>
      <c r="G254" s="24">
        <v>0.96780684104627757</v>
      </c>
      <c r="H254" s="25"/>
      <c r="I254" s="24">
        <f>F254*H259</f>
        <v>0.21390531884263486</v>
      </c>
    </row>
    <row r="255" spans="1:9">
      <c r="C255" s="24" t="s">
        <v>186</v>
      </c>
      <c r="D255" s="24"/>
      <c r="E255" s="19">
        <f>G255*E254</f>
        <v>8.9963782696177059</v>
      </c>
      <c r="F255" s="19">
        <f>E255*(365.25/7)</f>
        <v>469.4181661396953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30.48772635814889</v>
      </c>
      <c r="F256" s="19">
        <f>E256*(365.25/7)</f>
        <v>1590.8060074734119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0.58309859154929566</v>
      </c>
      <c r="F258" s="19">
        <f>E258*(365.25/7)</f>
        <v>30.42525150905432</v>
      </c>
      <c r="G258" s="19">
        <v>1.408450704225352E-2</v>
      </c>
    </row>
    <row r="259" spans="1:9">
      <c r="C259" s="24"/>
      <c r="D259" s="31" t="s">
        <v>190</v>
      </c>
      <c r="H259" s="23">
        <f>B481</f>
        <v>9.9021399008583497E-5</v>
      </c>
    </row>
    <row r="260" spans="1:9" s="24" customFormat="1">
      <c r="B260" s="24" t="s">
        <v>39</v>
      </c>
      <c r="E260" s="24">
        <f>E37</f>
        <v>59.9</v>
      </c>
      <c r="F260" s="24">
        <f>E260*(365.25/7)</f>
        <v>3125.4964285714286</v>
      </c>
      <c r="G260" s="24">
        <v>1</v>
      </c>
      <c r="H260" s="25"/>
      <c r="I260" s="24">
        <f>SUM(I261,I263,I265,I267,I269)</f>
        <v>3.3573591541967183</v>
      </c>
    </row>
    <row r="261" spans="1:9">
      <c r="C261" s="24" t="s">
        <v>191</v>
      </c>
      <c r="D261" s="24"/>
      <c r="E261" s="19">
        <f>G261*E260</f>
        <v>5.4612156295224317</v>
      </c>
      <c r="F261" s="19">
        <f>E261*(365.25/7)</f>
        <v>284.95842981186689</v>
      </c>
      <c r="G261" s="19">
        <v>9.1172214182344433E-2</v>
      </c>
      <c r="I261" s="19">
        <f>F261*H262</f>
        <v>2.8216982379260305E-2</v>
      </c>
    </row>
    <row r="262" spans="1:9">
      <c r="C262" s="24"/>
      <c r="D262" s="31" t="s">
        <v>190</v>
      </c>
      <c r="H262" s="23">
        <f>B481</f>
        <v>9.9021399008583497E-5</v>
      </c>
    </row>
    <row r="263" spans="1:9">
      <c r="C263" s="24" t="s">
        <v>192</v>
      </c>
      <c r="D263" s="24"/>
      <c r="E263" s="19">
        <f>G263*E260</f>
        <v>33.287409551374822</v>
      </c>
      <c r="F263" s="19">
        <f>E263*(365.25/7)</f>
        <v>1736.8894769485221</v>
      </c>
      <c r="G263" s="19">
        <v>0.55571635311143275</v>
      </c>
      <c r="I263" s="19">
        <f>F263*H264</f>
        <v>3.1495765874403103</v>
      </c>
    </row>
    <row r="264" spans="1:9">
      <c r="C264" s="24"/>
      <c r="D264" s="19" t="s">
        <v>193</v>
      </c>
      <c r="H264" s="23">
        <f>B511</f>
        <v>1.81334312242693E-3</v>
      </c>
    </row>
    <row r="265" spans="1:9">
      <c r="C265" s="24" t="s">
        <v>194</v>
      </c>
      <c r="D265" s="24"/>
      <c r="E265" s="19">
        <f>G265*E260</f>
        <v>3.2940665701881331</v>
      </c>
      <c r="F265" s="19">
        <f>E265*(365.25/7)</f>
        <v>171.87968782303082</v>
      </c>
      <c r="G265" s="19">
        <v>5.4992764109985527E-2</v>
      </c>
      <c r="I265" s="19">
        <f>F265*H266</f>
        <v>3.090281687432089E-2</v>
      </c>
    </row>
    <row r="266" spans="1:9">
      <c r="A266" s="19"/>
      <c r="C266" s="24"/>
      <c r="D266" s="34" t="s">
        <v>154</v>
      </c>
      <c r="H266" s="23">
        <f>B473</f>
        <v>1.7979330347713199E-4</v>
      </c>
    </row>
    <row r="267" spans="1:9">
      <c r="A267" s="19"/>
      <c r="C267" s="24" t="s">
        <v>195</v>
      </c>
      <c r="D267" s="24"/>
      <c r="E267" s="19">
        <f>G267*E260</f>
        <v>8.0617945007235896</v>
      </c>
      <c r="F267" s="19">
        <f>E267*(365.25/7)</f>
        <v>420.65292019847016</v>
      </c>
      <c r="G267" s="19">
        <v>0.13458755426917512</v>
      </c>
      <c r="I267" s="19">
        <f>F267*H268</f>
        <v>3.7405820511460429E-2</v>
      </c>
    </row>
    <row r="268" spans="1:9">
      <c r="A268" s="19"/>
      <c r="C268" s="24"/>
      <c r="D268" s="34" t="s">
        <v>139</v>
      </c>
      <c r="H268" s="23">
        <f>B555</f>
        <v>8.8923239838230102E-5</v>
      </c>
    </row>
    <row r="269" spans="1:9">
      <c r="A269" s="19"/>
      <c r="C269" s="24" t="s">
        <v>196</v>
      </c>
      <c r="D269" s="24"/>
      <c r="E269" s="19">
        <f>G269*E260</f>
        <v>9.7955137481910288</v>
      </c>
      <c r="F269" s="19">
        <f>E269*(365.25/7)</f>
        <v>511.11591378953904</v>
      </c>
      <c r="G269" s="19">
        <v>0.16353111432706224</v>
      </c>
      <c r="I269" s="19">
        <f>F269*H270</f>
        <v>0.11125694699136661</v>
      </c>
    </row>
    <row r="270" spans="1:9">
      <c r="A270" s="19"/>
      <c r="C270" s="24"/>
      <c r="D270" s="34" t="s">
        <v>197</v>
      </c>
      <c r="H270" s="23">
        <f>B516</f>
        <v>2.1767459002886499E-4</v>
      </c>
    </row>
    <row r="271" spans="1:9" s="24" customFormat="1">
      <c r="B271" s="24" t="s">
        <v>40</v>
      </c>
      <c r="E271" s="24">
        <f>E38</f>
        <v>29.5</v>
      </c>
      <c r="F271" s="24">
        <f>E271*(365.25/7)</f>
        <v>1539.2678571428571</v>
      </c>
      <c r="G271" s="24">
        <v>1.0047169811320757</v>
      </c>
      <c r="H271" s="25"/>
      <c r="I271" s="24">
        <f>SUM(I272,I274,I276,I278,I280,I282,I287)</f>
        <v>1.3707338061556609</v>
      </c>
    </row>
    <row r="272" spans="1:9">
      <c r="A272" s="19"/>
      <c r="C272" s="24" t="s">
        <v>198</v>
      </c>
      <c r="D272" s="24"/>
      <c r="E272" s="19">
        <f>G272*E271</f>
        <v>0.69575471698113212</v>
      </c>
      <c r="F272" s="19">
        <f>E272*(365.25/7)</f>
        <v>36.303487196765502</v>
      </c>
      <c r="G272" s="19">
        <v>2.358490566037736E-2</v>
      </c>
      <c r="I272" s="19">
        <f>F272*H273</f>
        <v>5.9884721852419893E-2</v>
      </c>
    </row>
    <row r="273" spans="1:9">
      <c r="A273" s="19"/>
      <c r="C273" s="24"/>
      <c r="D273" s="3" t="s">
        <v>199</v>
      </c>
      <c r="H273" s="23">
        <f>B512</f>
        <v>1.6495583889185E-3</v>
      </c>
    </row>
    <row r="274" spans="1:9">
      <c r="A274" s="19"/>
      <c r="C274" s="24" t="s">
        <v>200</v>
      </c>
      <c r="D274" s="24"/>
      <c r="E274" s="19">
        <f>G274*E271</f>
        <v>4.7311320754716979</v>
      </c>
      <c r="F274" s="19">
        <f>E274*(365.25/7)</f>
        <v>246.86371293800539</v>
      </c>
      <c r="G274" s="19">
        <v>0.16037735849056603</v>
      </c>
      <c r="I274" s="19">
        <f>F274*H275</f>
        <v>0.44764861603290801</v>
      </c>
    </row>
    <row r="275" spans="1:9">
      <c r="A275" s="19"/>
      <c r="C275" s="24"/>
      <c r="D275" s="31" t="s">
        <v>193</v>
      </c>
      <c r="H275" s="23">
        <f>B511</f>
        <v>1.81334312242693E-3</v>
      </c>
    </row>
    <row r="276" spans="1:9">
      <c r="A276" s="19"/>
      <c r="C276" s="24" t="s">
        <v>201</v>
      </c>
      <c r="D276" s="24"/>
      <c r="E276" s="19">
        <f>G276*E271</f>
        <v>2.6438679245283017</v>
      </c>
      <c r="F276" s="19">
        <f>E276*(365.25/7)</f>
        <v>137.95325134770889</v>
      </c>
      <c r="G276" s="19">
        <v>8.9622641509433956E-2</v>
      </c>
      <c r="I276" s="19">
        <f>F276*H277</f>
        <v>0.11186357137611203</v>
      </c>
    </row>
    <row r="277" spans="1:9">
      <c r="A277" s="19"/>
      <c r="C277" s="24"/>
      <c r="D277" s="3" t="s">
        <v>202</v>
      </c>
      <c r="H277" s="23">
        <f>B514</f>
        <v>8.1088028214834705E-4</v>
      </c>
    </row>
    <row r="278" spans="1:9">
      <c r="A278" s="19"/>
      <c r="C278" s="24" t="s">
        <v>203</v>
      </c>
      <c r="D278" s="24"/>
      <c r="E278" s="19">
        <f>G278*E271</f>
        <v>16.002358490566039</v>
      </c>
      <c r="F278" s="19">
        <f>E278*(365.25/7)</f>
        <v>834.98020552560649</v>
      </c>
      <c r="G278" s="19">
        <v>0.54245283018867929</v>
      </c>
      <c r="I278" s="19">
        <f>F278*H279</f>
        <v>0.67706898464488863</v>
      </c>
    </row>
    <row r="279" spans="1:9">
      <c r="A279" s="19"/>
      <c r="C279" s="24"/>
      <c r="D279" s="3" t="s">
        <v>202</v>
      </c>
      <c r="H279" s="23">
        <f>B514</f>
        <v>8.1088028214834705E-4</v>
      </c>
    </row>
    <row r="280" spans="1:9">
      <c r="A280" s="19"/>
      <c r="C280" s="24" t="s">
        <v>204</v>
      </c>
      <c r="D280" s="24"/>
      <c r="E280" s="19">
        <f>G280*E271</f>
        <v>0.69575471698113212</v>
      </c>
      <c r="F280" s="19">
        <f>E280*(365.25/7)</f>
        <v>36.303487196765502</v>
      </c>
      <c r="G280" s="19">
        <v>2.358490566037736E-2</v>
      </c>
      <c r="I280" s="19">
        <f>F280*H281</f>
        <v>1.8951485404113802E-2</v>
      </c>
    </row>
    <row r="281" spans="1:9">
      <c r="A281" s="19"/>
      <c r="C281" s="24"/>
      <c r="D281" s="3" t="s">
        <v>205</v>
      </c>
      <c r="H281" s="23">
        <f>B513</f>
        <v>5.2202933843232299E-4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4.8702830188679247</v>
      </c>
      <c r="F287" s="19">
        <f>E287*(365.25/7)</f>
        <v>254.12441037735852</v>
      </c>
      <c r="G287" s="19">
        <v>0.16509433962264153</v>
      </c>
      <c r="I287" s="19">
        <f>F287*H288</f>
        <v>5.5316426845218557E-2</v>
      </c>
    </row>
    <row r="288" spans="1:9">
      <c r="C288" s="24"/>
      <c r="D288" s="34" t="s">
        <v>197</v>
      </c>
      <c r="H288" s="23">
        <f>B516</f>
        <v>2.1767459002886499E-4</v>
      </c>
    </row>
    <row r="289" spans="1:9" s="28" customFormat="1">
      <c r="A289" s="28" t="s">
        <v>208</v>
      </c>
      <c r="E289" s="28">
        <f>E35</f>
        <v>130.69999999999999</v>
      </c>
      <c r="F289" s="28">
        <f>E289*(365.25/7)</f>
        <v>6819.739285714285</v>
      </c>
      <c r="H289" s="29"/>
      <c r="I289" s="28">
        <f>SUM(I254,I260,I271)</f>
        <v>4.9419982791950137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1.4</v>
      </c>
      <c r="F292" s="24">
        <f>E292*(365.25/7)</f>
        <v>73.05</v>
      </c>
      <c r="G292" s="24">
        <v>1</v>
      </c>
      <c r="H292" s="25"/>
      <c r="I292" s="24">
        <f>F292*H294</f>
        <v>1.5804075705561325E-2</v>
      </c>
    </row>
    <row r="293" spans="1:9">
      <c r="C293" s="24" t="s">
        <v>42</v>
      </c>
      <c r="D293" s="24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4"/>
      <c r="D294" s="3" t="s">
        <v>209</v>
      </c>
      <c r="H294" s="23">
        <f>B515</f>
        <v>2.1634600555183199E-4</v>
      </c>
    </row>
    <row r="295" spans="1:9" s="24" customFormat="1">
      <c r="B295" s="24" t="s">
        <v>43</v>
      </c>
      <c r="D295" s="24" t="s">
        <v>136</v>
      </c>
      <c r="E295" s="24">
        <f>E301-SUM(E298,E292)</f>
        <v>0.79999999999999716</v>
      </c>
      <c r="F295" s="24">
        <f>E295*(365.25/7)</f>
        <v>41.742857142856998</v>
      </c>
      <c r="G295" s="24">
        <v>1</v>
      </c>
      <c r="H295" s="25"/>
      <c r="I295" s="24">
        <f>F295*H297</f>
        <v>5.5227400186857959E-3</v>
      </c>
    </row>
    <row r="296" spans="1:9">
      <c r="C296" s="24" t="s">
        <v>43</v>
      </c>
      <c r="D296" s="24"/>
      <c r="E296" s="19">
        <f>G296*E295</f>
        <v>0.79999999999999716</v>
      </c>
      <c r="F296" s="19">
        <f>E296*(365.25/7)</f>
        <v>41.742857142856998</v>
      </c>
      <c r="G296" s="19">
        <v>1</v>
      </c>
    </row>
    <row r="297" spans="1:9">
      <c r="C297" s="24"/>
      <c r="D297" s="34" t="s">
        <v>165</v>
      </c>
      <c r="H297" s="23">
        <f>B482</f>
        <v>1.32303833438743E-4</v>
      </c>
    </row>
    <row r="298" spans="1:9" s="24" customFormat="1">
      <c r="B298" s="24" t="s">
        <v>44</v>
      </c>
      <c r="E298" s="24">
        <f>E42</f>
        <v>31.7</v>
      </c>
      <c r="F298" s="24">
        <f>E298*(365.25/7)</f>
        <v>1654.0607142857143</v>
      </c>
      <c r="G298" s="24">
        <v>1</v>
      </c>
      <c r="H298" s="25"/>
      <c r="I298" s="24">
        <f>F298*H300</f>
        <v>5.9445061952167415E-2</v>
      </c>
    </row>
    <row r="299" spans="1:9">
      <c r="C299" s="24" t="s">
        <v>44</v>
      </c>
      <c r="D299" s="24"/>
      <c r="E299" s="19">
        <f>G299*E298</f>
        <v>31.7</v>
      </c>
      <c r="F299" s="19">
        <f>E299*(365.25/7)</f>
        <v>1654.0607142857143</v>
      </c>
      <c r="G299" s="19">
        <v>1</v>
      </c>
    </row>
    <row r="300" spans="1:9">
      <c r="C300" s="24"/>
      <c r="D300" s="34" t="s">
        <v>210</v>
      </c>
      <c r="H300" s="23">
        <f>B521</f>
        <v>3.59388633311674E-5</v>
      </c>
    </row>
    <row r="301" spans="1:9" s="28" customFormat="1">
      <c r="A301" s="28" t="s">
        <v>211</v>
      </c>
      <c r="E301" s="28">
        <f>E39</f>
        <v>33.9</v>
      </c>
      <c r="F301" s="28">
        <f>E301*(365.25/7)</f>
        <v>1768.8535714285715</v>
      </c>
      <c r="H301" s="29"/>
      <c r="I301" s="28">
        <f>SUM(I292,I295,I298)</f>
        <v>8.0771877676414527E-2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16.899999999999999</v>
      </c>
      <c r="F304" s="24">
        <f>E304*(365.25/7)</f>
        <v>881.81785714285706</v>
      </c>
      <c r="G304" s="24">
        <v>1.0000000000000002</v>
      </c>
      <c r="H304" s="25"/>
      <c r="I304" s="24">
        <f>SUM(I305,I306,I307,I309)</f>
        <v>0.11585970439987045</v>
      </c>
    </row>
    <row r="305" spans="1:9">
      <c r="C305" s="24" t="s">
        <v>212</v>
      </c>
      <c r="D305" s="24"/>
      <c r="E305" s="19">
        <f>G305*E304</f>
        <v>8.5690140845070406</v>
      </c>
      <c r="F305" s="19">
        <f>E305*(365.25/7)</f>
        <v>447.11891348088523</v>
      </c>
      <c r="G305" s="19">
        <v>0.50704225352112675</v>
      </c>
      <c r="I305" s="19">
        <f>F305*H308</f>
        <v>5.915554625648678E-2</v>
      </c>
    </row>
    <row r="306" spans="1:9">
      <c r="C306" s="24" t="s">
        <v>213</v>
      </c>
      <c r="D306" s="24"/>
      <c r="E306" s="19">
        <f>G306*E304</f>
        <v>4.4035211267605634</v>
      </c>
      <c r="F306" s="19">
        <f>E306*(365.25/7)</f>
        <v>229.76944164989942</v>
      </c>
      <c r="G306" s="19">
        <v>0.26056338028169018</v>
      </c>
      <c r="I306" s="19">
        <f>F306*H308</f>
        <v>3.039937793736127E-2</v>
      </c>
    </row>
    <row r="307" spans="1:9">
      <c r="C307" s="24" t="s">
        <v>214</v>
      </c>
      <c r="D307" s="24"/>
      <c r="E307" s="19">
        <f>G307*E304</f>
        <v>3.5704225352112675</v>
      </c>
      <c r="F307" s="19">
        <f>E307*(365.25/7)</f>
        <v>186.29954728370222</v>
      </c>
      <c r="G307" s="19">
        <v>0.21126760563380284</v>
      </c>
      <c r="I307" s="19">
        <f>F307*H308</f>
        <v>2.4648144273536166E-2</v>
      </c>
    </row>
    <row r="308" spans="1:9">
      <c r="C308" s="24"/>
      <c r="D308" s="34" t="s">
        <v>165</v>
      </c>
      <c r="H308" s="23">
        <f>B482</f>
        <v>1.32303833438743E-4</v>
      </c>
    </row>
    <row r="309" spans="1:9">
      <c r="C309" s="24" t="s">
        <v>215</v>
      </c>
      <c r="D309" s="24"/>
      <c r="E309" s="19">
        <f>G309*E304</f>
        <v>0.35704225352112673</v>
      </c>
      <c r="F309" s="19">
        <f>E309*(365.25/7)</f>
        <v>18.629954728370219</v>
      </c>
      <c r="G309" s="19">
        <v>2.1126760563380281E-2</v>
      </c>
      <c r="I309" s="19">
        <f>F309*H310</f>
        <v>1.6566359324862339E-3</v>
      </c>
    </row>
    <row r="310" spans="1:9">
      <c r="C310" s="24"/>
      <c r="D310" s="34" t="s">
        <v>139</v>
      </c>
      <c r="H310" s="23">
        <f>B555</f>
        <v>8.8923239838230102E-5</v>
      </c>
    </row>
    <row r="311" spans="1:9" s="24" customFormat="1">
      <c r="B311" s="24" t="s">
        <v>47</v>
      </c>
      <c r="E311" s="24">
        <f>(E346-SUM(E343,E337,E331,E322,E314,E304))/2</f>
        <v>6.4500000000000028</v>
      </c>
      <c r="F311" s="24">
        <f>E311*(365.25/7)</f>
        <v>336.55178571428587</v>
      </c>
      <c r="G311" s="24">
        <v>1</v>
      </c>
      <c r="H311" s="25"/>
      <c r="I311" s="24">
        <f>E311*H313</f>
        <v>9.4325106585210706E-4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1.4624047532590801E-4</v>
      </c>
    </row>
    <row r="314" spans="1:9" s="24" customFormat="1">
      <c r="B314" s="24" t="s">
        <v>48</v>
      </c>
      <c r="E314" s="24">
        <f>E46</f>
        <v>20.5</v>
      </c>
      <c r="F314" s="24">
        <f>E314*(365.25/7)</f>
        <v>1069.6607142857142</v>
      </c>
      <c r="G314" s="24">
        <v>1.0050251256281406</v>
      </c>
      <c r="H314" s="25"/>
      <c r="I314" s="24">
        <f>SUM(I315,I316,I318,I320)</f>
        <v>0.23771687552708615</v>
      </c>
    </row>
    <row r="315" spans="1:9">
      <c r="A315" s="19"/>
      <c r="C315" s="24" t="s">
        <v>216</v>
      </c>
      <c r="D315" s="24"/>
      <c r="E315" s="19">
        <f>G315*E314</f>
        <v>4.3266331658291461</v>
      </c>
      <c r="F315" s="19">
        <f>E315*(365.25/7)</f>
        <v>225.75753768844226</v>
      </c>
      <c r="G315" s="19">
        <v>0.21105527638190957</v>
      </c>
      <c r="I315" s="19">
        <f>F315*H317</f>
        <v>3.3014889619964384E-2</v>
      </c>
    </row>
    <row r="316" spans="1:9">
      <c r="A316" s="19"/>
      <c r="C316" s="24" t="s">
        <v>217</v>
      </c>
      <c r="D316" s="24"/>
      <c r="E316" s="19">
        <f>G316*E314</f>
        <v>4.6356783919597992</v>
      </c>
      <c r="F316" s="19">
        <f>E316*(365.25/7)</f>
        <v>241.88307609475953</v>
      </c>
      <c r="G316" s="19">
        <v>0.22613065326633167</v>
      </c>
      <c r="I316" s="19">
        <f>F316*H317</f>
        <v>3.537309602139041E-2</v>
      </c>
    </row>
    <row r="317" spans="1:9">
      <c r="A317" s="19"/>
      <c r="D317" s="34" t="s">
        <v>169</v>
      </c>
      <c r="H317" s="23">
        <f>B485</f>
        <v>1.4624047532590801E-4</v>
      </c>
    </row>
    <row r="318" spans="1:9">
      <c r="A318" s="19"/>
      <c r="C318" s="24" t="s">
        <v>218</v>
      </c>
      <c r="D318" s="24"/>
      <c r="E318" s="19">
        <f>G318*E314</f>
        <v>5.7688442211055273</v>
      </c>
      <c r="F318" s="19">
        <f>E318*(365.25/7)</f>
        <v>301.0100502512563</v>
      </c>
      <c r="G318" s="19">
        <v>0.28140703517587939</v>
      </c>
      <c r="I318" s="19">
        <f>F318*H319</f>
        <v>0.12452296825863685</v>
      </c>
    </row>
    <row r="319" spans="1:9">
      <c r="A319" s="19"/>
      <c r="D319" s="3" t="s">
        <v>219</v>
      </c>
      <c r="H319" s="23">
        <f>B475</f>
        <v>4.1368375625563399E-4</v>
      </c>
    </row>
    <row r="320" spans="1:9">
      <c r="A320" s="19"/>
      <c r="C320" s="24" t="s">
        <v>220</v>
      </c>
      <c r="D320" s="24"/>
      <c r="E320" s="19">
        <f>G320*E314</f>
        <v>5.8718592964824126</v>
      </c>
      <c r="F320" s="19">
        <f>E320*(365.25/7)</f>
        <v>306.38522972002875</v>
      </c>
      <c r="G320" s="19">
        <v>0.28643216080402012</v>
      </c>
      <c r="I320" s="19">
        <f>F320*H321</f>
        <v>4.4805921627094521E-2</v>
      </c>
    </row>
    <row r="321" spans="1:9">
      <c r="A321" s="19"/>
      <c r="C321" s="34"/>
      <c r="D321" s="34" t="s">
        <v>169</v>
      </c>
      <c r="H321" s="23">
        <f>B485</f>
        <v>1.4624047532590801E-4</v>
      </c>
    </row>
    <row r="322" spans="1:9" s="24" customFormat="1">
      <c r="B322" s="24" t="s">
        <v>49</v>
      </c>
      <c r="E322" s="24">
        <f>E47</f>
        <v>36.799999999999997</v>
      </c>
      <c r="F322" s="24">
        <f>E322*(365.25/7)</f>
        <v>1920.1714285714286</v>
      </c>
      <c r="G322" s="24">
        <v>1.0000000000000002</v>
      </c>
      <c r="H322" s="25"/>
      <c r="I322" s="24">
        <f>SUM(I323,I325,I327,I329)</f>
        <v>0.14059171438516388</v>
      </c>
    </row>
    <row r="323" spans="1:9">
      <c r="A323" s="19"/>
      <c r="C323" s="24" t="s">
        <v>221</v>
      </c>
      <c r="D323" s="24"/>
      <c r="E323" s="19">
        <f>G323*E322</f>
        <v>10.178723404255319</v>
      </c>
      <c r="F323" s="19">
        <f>E323*(365.25/7)</f>
        <v>531.11124620060787</v>
      </c>
      <c r="G323" s="19">
        <v>0.27659574468085107</v>
      </c>
      <c r="I323" s="19">
        <f>F323*H324</f>
        <v>5.8480087494957783E-2</v>
      </c>
    </row>
    <row r="324" spans="1:9">
      <c r="A324" s="19"/>
      <c r="D324" s="3" t="s">
        <v>222</v>
      </c>
      <c r="H324" s="23">
        <f>B553</f>
        <v>1.10108923343847E-4</v>
      </c>
    </row>
    <row r="325" spans="1:9">
      <c r="A325" s="19"/>
      <c r="C325" s="24" t="s">
        <v>223</v>
      </c>
      <c r="D325" s="24"/>
      <c r="E325" s="19">
        <f>G325*E322</f>
        <v>19.015197568389056</v>
      </c>
      <c r="F325" s="19">
        <f>E325*(365.25/7)</f>
        <v>992.18584455058613</v>
      </c>
      <c r="G325" s="19">
        <v>0.51671732522796354</v>
      </c>
      <c r="I325" s="19">
        <f>F325*H326</f>
        <v>6.391355822482471E-2</v>
      </c>
    </row>
    <row r="326" spans="1:9">
      <c r="A326" s="19"/>
      <c r="D326" s="3" t="s">
        <v>224</v>
      </c>
      <c r="H326" s="23">
        <f>B552</f>
        <v>6.4416922067432405E-5</v>
      </c>
    </row>
    <row r="327" spans="1:9">
      <c r="A327" s="19"/>
      <c r="C327" s="24" t="s">
        <v>225</v>
      </c>
      <c r="D327" s="24"/>
      <c r="E327" s="19">
        <f>G327*E322</f>
        <v>2.5726443768996958</v>
      </c>
      <c r="F327" s="19">
        <f>E327*(365.25/7)</f>
        <v>134.23690838037342</v>
      </c>
      <c r="G327" s="19">
        <v>6.9908814589665649E-2</v>
      </c>
      <c r="I327" s="19">
        <f>F327*H328</f>
        <v>7.0495901455324902E-3</v>
      </c>
    </row>
    <row r="328" spans="1:9">
      <c r="A328" s="19"/>
      <c r="D328" s="3" t="s">
        <v>226</v>
      </c>
      <c r="H328" s="23">
        <f>B536</f>
        <v>5.2516034752206799E-5</v>
      </c>
    </row>
    <row r="329" spans="1:9">
      <c r="A329" s="19"/>
      <c r="C329" s="24" t="s">
        <v>227</v>
      </c>
      <c r="D329" s="24"/>
      <c r="E329" s="19">
        <f>G329*E322</f>
        <v>5.0334346504559271</v>
      </c>
      <c r="F329" s="19">
        <f>E329*(365.25/7)</f>
        <v>262.63742943986108</v>
      </c>
      <c r="G329" s="19">
        <v>0.13677811550151978</v>
      </c>
      <c r="I329" s="19">
        <f>F329*H330</f>
        <v>1.1148478519848893E-2</v>
      </c>
    </row>
    <row r="330" spans="1:9">
      <c r="A330" s="19"/>
      <c r="D330" s="3" t="s">
        <v>228</v>
      </c>
      <c r="H330" s="23">
        <f>B554</f>
        <v>4.2448171015173903E-5</v>
      </c>
    </row>
    <row r="331" spans="1:9" s="24" customFormat="1">
      <c r="B331" s="24" t="s">
        <v>229</v>
      </c>
      <c r="E331" s="24">
        <f>E48</f>
        <v>13</v>
      </c>
      <c r="F331" s="24">
        <f>E331*(365.25/7)</f>
        <v>678.32142857142856</v>
      </c>
      <c r="G331" s="24">
        <v>1.0098039215686276</v>
      </c>
      <c r="H331" s="25"/>
      <c r="I331" s="24">
        <f>SUM(I332:I334,I335)</f>
        <v>0.26975040985385584</v>
      </c>
    </row>
    <row r="332" spans="1:9">
      <c r="A332" s="19"/>
      <c r="C332" s="24" t="s">
        <v>230</v>
      </c>
      <c r="D332" s="24"/>
      <c r="E332" s="19">
        <f>G332*E331</f>
        <v>4.2058823529411766</v>
      </c>
      <c r="F332" s="19">
        <f>E332*(365.25/7)</f>
        <v>219.45693277310926</v>
      </c>
      <c r="G332" s="19">
        <v>0.3235294117647059</v>
      </c>
      <c r="I332" s="19">
        <f>F332*$H$336</f>
        <v>8.6424888593953808E-2</v>
      </c>
    </row>
    <row r="333" spans="1:9">
      <c r="A333" s="19"/>
      <c r="C333" s="24" t="s">
        <v>231</v>
      </c>
      <c r="D333" s="24"/>
      <c r="E333" s="19">
        <f>G333*E331</f>
        <v>4.2058823529411766</v>
      </c>
      <c r="F333" s="19">
        <f>E333*(365.25/7)</f>
        <v>219.45693277310926</v>
      </c>
      <c r="G333" s="19">
        <v>0.3235294117647059</v>
      </c>
      <c r="I333" s="19">
        <f>F333*$H$336</f>
        <v>8.6424888593953808E-2</v>
      </c>
    </row>
    <row r="334" spans="1:9">
      <c r="A334" s="19"/>
      <c r="C334" s="24" t="s">
        <v>232</v>
      </c>
      <c r="D334" s="24"/>
      <c r="E334" s="19">
        <f>G334*E331</f>
        <v>1.4019607843137258</v>
      </c>
      <c r="F334" s="19">
        <f>E334*(365.25/7)</f>
        <v>73.152310924369772</v>
      </c>
      <c r="G334" s="19">
        <v>0.10784313725490198</v>
      </c>
      <c r="I334" s="19">
        <f>F334*$H$336</f>
        <v>2.8808296197984612E-2</v>
      </c>
    </row>
    <row r="335" spans="1:9">
      <c r="A335" s="19"/>
      <c r="C335" s="24" t="s">
        <v>233</v>
      </c>
      <c r="D335" s="24"/>
      <c r="E335" s="19">
        <f>G335*E331</f>
        <v>3.3137254901960791</v>
      </c>
      <c r="F335" s="19">
        <f>E335*(365.25/7)</f>
        <v>172.90546218487398</v>
      </c>
      <c r="G335" s="19">
        <v>0.25490196078431376</v>
      </c>
      <c r="I335" s="19">
        <f>F335*$H$336</f>
        <v>6.8092336467963616E-2</v>
      </c>
    </row>
    <row r="336" spans="1:9">
      <c r="A336" s="19"/>
      <c r="C336" s="24"/>
      <c r="D336" s="34" t="s">
        <v>234</v>
      </c>
      <c r="H336" s="23">
        <f>B471</f>
        <v>3.9381252395114002E-4</v>
      </c>
    </row>
    <row r="337" spans="1:9" s="24" customFormat="1">
      <c r="B337" s="24" t="s">
        <v>51</v>
      </c>
      <c r="E337" s="24">
        <f>E49</f>
        <v>8.6999999999999993</v>
      </c>
      <c r="F337" s="24">
        <f>E337*(365.25/7)</f>
        <v>453.95357142857142</v>
      </c>
      <c r="G337" s="24">
        <v>1</v>
      </c>
      <c r="H337" s="25"/>
      <c r="I337" s="24">
        <f>F337*H339</f>
        <v>4.4588722378230292E-2</v>
      </c>
    </row>
    <row r="338" spans="1:9">
      <c r="A338" s="19"/>
      <c r="C338" s="24" t="s">
        <v>51</v>
      </c>
      <c r="D338" s="24"/>
      <c r="E338" s="19">
        <f>G338*E337</f>
        <v>8.6999999999999993</v>
      </c>
      <c r="F338" s="19">
        <f>E338*(365.25/7)</f>
        <v>453.95357142857142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9.8223089726800898E-5</v>
      </c>
    </row>
    <row r="340" spans="1:9" s="24" customFormat="1">
      <c r="B340" s="24" t="s">
        <v>52</v>
      </c>
      <c r="E340" s="24">
        <f>(E346-SUM(E343,E337,E331,E322,E314,E304))/2</f>
        <v>6.4500000000000028</v>
      </c>
      <c r="F340" s="24">
        <f>E340*(365.25/7)</f>
        <v>336.55178571428587</v>
      </c>
      <c r="G340" s="24">
        <v>1</v>
      </c>
      <c r="H340" s="25"/>
      <c r="I340" s="24">
        <f>F340*H342</f>
        <v>3.3057156245929371E-2</v>
      </c>
    </row>
    <row r="341" spans="1:9">
      <c r="A341" s="19"/>
      <c r="C341" s="24" t="s">
        <v>52</v>
      </c>
      <c r="D341" s="24"/>
      <c r="E341" s="19">
        <f>G341*E340</f>
        <v>6.4500000000000028</v>
      </c>
      <c r="F341" s="19">
        <f>E341*(365.25/7)</f>
        <v>336.55178571428587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9.8223089726800898E-5</v>
      </c>
    </row>
    <row r="343" spans="1:9" s="24" customFormat="1">
      <c r="B343" s="24" t="s">
        <v>53</v>
      </c>
      <c r="E343" s="24">
        <f>E51</f>
        <v>4.3</v>
      </c>
      <c r="F343" s="24">
        <f>E343*(365.25/7)</f>
        <v>224.36785714285713</v>
      </c>
      <c r="G343" s="24">
        <v>1</v>
      </c>
      <c r="H343" s="25"/>
      <c r="I343" s="24">
        <f>F343*H345</f>
        <v>2.2038104163952903E-2</v>
      </c>
    </row>
    <row r="344" spans="1:9">
      <c r="A344" s="19"/>
      <c r="C344" s="24" t="s">
        <v>53</v>
      </c>
      <c r="D344" s="24"/>
      <c r="E344" s="19">
        <f>G344*E343</f>
        <v>4.3</v>
      </c>
      <c r="F344" s="19">
        <f>E344*(365.25/7)</f>
        <v>224.36785714285713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9.8223089726800898E-5</v>
      </c>
    </row>
    <row r="346" spans="1:9" s="28" customFormat="1">
      <c r="A346" s="28" t="s">
        <v>236</v>
      </c>
      <c r="E346" s="28">
        <f>E43</f>
        <v>113.1</v>
      </c>
      <c r="F346" s="28">
        <f>E346*(365.25/7)</f>
        <v>5901.3964285714283</v>
      </c>
      <c r="H346" s="29"/>
      <c r="I346" s="28">
        <f>SUM(I304,I311,I314,I322,I331,I337,I340,I343)</f>
        <v>0.86454593801994106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3.824755326939E-5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5.6504860152661899E-5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9.3256242008266403E-5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8.2876669036578793E-5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25.3</v>
      </c>
      <c r="F364" s="24">
        <f>E364*(365.25/7)</f>
        <v>1320.1178571428572</v>
      </c>
      <c r="G364" s="24">
        <v>0.98571428571428577</v>
      </c>
      <c r="H364" s="25"/>
      <c r="I364" s="24">
        <f>SUM(I365,I367,I369)</f>
        <v>7.3260794666106313E-2</v>
      </c>
    </row>
    <row r="365" spans="1:9">
      <c r="C365" s="24" t="s">
        <v>246</v>
      </c>
      <c r="D365" s="24"/>
      <c r="E365" s="19">
        <f>G365*E364</f>
        <v>9.156190476190476</v>
      </c>
      <c r="F365" s="19">
        <f>E365*(365.25/7)</f>
        <v>477.75693877551021</v>
      </c>
      <c r="G365" s="19">
        <v>0.3619047619047619</v>
      </c>
      <c r="I365" s="19">
        <f>F365*H366</f>
        <v>2.5981609523034795E-2</v>
      </c>
    </row>
    <row r="366" spans="1:9">
      <c r="C366" s="24"/>
      <c r="D366" s="34" t="s">
        <v>247</v>
      </c>
      <c r="H366" s="23">
        <f>B556</f>
        <v>5.4382484929733503E-5</v>
      </c>
    </row>
    <row r="367" spans="1:9">
      <c r="C367" s="24" t="s">
        <v>248</v>
      </c>
      <c r="D367" s="24">
        <f>F364-SUM(F365,F369)</f>
        <v>18.858826530612305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2.4950950441562777E-3</v>
      </c>
    </row>
    <row r="368" spans="1:9">
      <c r="C368" s="24"/>
      <c r="D368" s="34" t="s">
        <v>165</v>
      </c>
      <c r="F368" s="24"/>
      <c r="H368" s="23">
        <f>B482</f>
        <v>1.32303833438743E-4</v>
      </c>
    </row>
    <row r="369" spans="1:9">
      <c r="C369" s="24" t="s">
        <v>249</v>
      </c>
      <c r="D369" s="24"/>
      <c r="E369" s="19">
        <f>G369*E364</f>
        <v>15.782380952380953</v>
      </c>
      <c r="F369" s="19">
        <f>E369*(365.25/7)</f>
        <v>823.50209183673473</v>
      </c>
      <c r="G369" s="19">
        <v>0.62380952380952381</v>
      </c>
      <c r="I369" s="19">
        <f>F369*H370</f>
        <v>4.4784090098915243E-2</v>
      </c>
    </row>
    <row r="370" spans="1:9">
      <c r="C370" s="24"/>
      <c r="D370" s="31" t="s">
        <v>247</v>
      </c>
      <c r="H370" s="23">
        <f>B556</f>
        <v>5.4382484929733503E-5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15.4</v>
      </c>
      <c r="F373" s="24">
        <f>E373*(365.25/7)</f>
        <v>803.55000000000007</v>
      </c>
      <c r="G373" s="24">
        <v>0.99310344827586206</v>
      </c>
      <c r="H373" s="25"/>
      <c r="I373" s="24">
        <f>SUM(I374,I375)</f>
        <v>0.11670110957607729</v>
      </c>
    </row>
    <row r="374" spans="1:9">
      <c r="C374" s="24" t="s">
        <v>251</v>
      </c>
      <c r="D374" s="24"/>
      <c r="E374" s="19">
        <f>G374*E373</f>
        <v>3.2924137931034485</v>
      </c>
      <c r="F374" s="19">
        <f>E374*(365.25/7)</f>
        <v>171.79344827586209</v>
      </c>
      <c r="G374" s="19">
        <v>0.21379310344827587</v>
      </c>
      <c r="I374" s="19">
        <f>F374*H376</f>
        <v>2.5123155533738863E-2</v>
      </c>
    </row>
    <row r="375" spans="1:9">
      <c r="C375" s="24" t="s">
        <v>252</v>
      </c>
      <c r="D375" s="24"/>
      <c r="E375" s="19">
        <f>G375*E373</f>
        <v>12.001379310344827</v>
      </c>
      <c r="F375" s="19">
        <f>E375*(365.25/7)</f>
        <v>626.21482758620687</v>
      </c>
      <c r="G375" s="19">
        <v>0.77931034482758621</v>
      </c>
      <c r="I375" s="19">
        <f>F375*H376</f>
        <v>9.1577954042338428E-2</v>
      </c>
    </row>
    <row r="376" spans="1:9">
      <c r="C376" s="24"/>
      <c r="D376" s="34" t="s">
        <v>169</v>
      </c>
      <c r="H376" s="23">
        <f>B485</f>
        <v>1.4624047532590801E-4</v>
      </c>
      <c r="I376" s="38"/>
    </row>
    <row r="377" spans="1:9" s="24" customFormat="1">
      <c r="B377" s="24" t="s">
        <v>59</v>
      </c>
      <c r="E377" s="24">
        <f>E57</f>
        <v>42.1</v>
      </c>
      <c r="F377" s="24">
        <f>E377*(365.25/7)</f>
        <v>2196.7178571428572</v>
      </c>
      <c r="G377" s="24">
        <v>0.99760191846522783</v>
      </c>
      <c r="H377" s="25"/>
      <c r="I377" s="24">
        <f>SUM(I378,I380,I381,I382,I383,I384,I385)</f>
        <v>6.840223528790372E-2</v>
      </c>
    </row>
    <row r="378" spans="1:9">
      <c r="A378" s="19"/>
      <c r="C378" s="24" t="s">
        <v>253</v>
      </c>
      <c r="D378" s="24"/>
      <c r="E378" s="19">
        <f>G378*E377</f>
        <v>6.9661870503597125</v>
      </c>
      <c r="F378" s="19">
        <f>E378*(365.25/7)</f>
        <v>363.4856885919836</v>
      </c>
      <c r="G378" s="19">
        <v>0.16546762589928057</v>
      </c>
      <c r="I378" s="19">
        <f>F378*H379</f>
        <v>1.0822524060931572E-2</v>
      </c>
    </row>
    <row r="379" spans="1:9">
      <c r="A379" s="19"/>
      <c r="C379" s="24"/>
      <c r="D379" s="3" t="s">
        <v>253</v>
      </c>
      <c r="H379" s="23">
        <f>B524</f>
        <v>2.9774278329510701E-5</v>
      </c>
    </row>
    <row r="380" spans="1:9">
      <c r="A380" s="19"/>
      <c r="C380" s="24" t="s">
        <v>254</v>
      </c>
      <c r="D380" s="24"/>
      <c r="E380" s="19">
        <f>G380*E377</f>
        <v>2.7258992805755398</v>
      </c>
      <c r="F380" s="19">
        <f t="shared" ref="F380:F385" si="2">E380*(365.25/7)</f>
        <v>142.23353031860228</v>
      </c>
      <c r="G380" s="19">
        <v>6.4748201438848921E-2</v>
      </c>
      <c r="I380" s="19">
        <f>F380*H386</f>
        <v>4.4802657150669976E-3</v>
      </c>
    </row>
    <row r="381" spans="1:9">
      <c r="A381" s="19"/>
      <c r="C381" s="24" t="s">
        <v>255</v>
      </c>
      <c r="D381" s="24"/>
      <c r="E381" s="19">
        <f>G381*E377</f>
        <v>2.1201438848920864</v>
      </c>
      <c r="F381" s="19">
        <f t="shared" si="2"/>
        <v>110.62607913669065</v>
      </c>
      <c r="G381" s="19">
        <v>5.0359712230215826E-2</v>
      </c>
      <c r="I381" s="19">
        <f>F381*H386</f>
        <v>3.4846511117187754E-3</v>
      </c>
    </row>
    <row r="382" spans="1:9">
      <c r="A382" s="19"/>
      <c r="C382" s="24" t="s">
        <v>256</v>
      </c>
      <c r="D382" s="24"/>
      <c r="E382" s="19">
        <f>G382*E377</f>
        <v>6.9661870503597125</v>
      </c>
      <c r="F382" s="19">
        <f t="shared" si="2"/>
        <v>363.4856885919836</v>
      </c>
      <c r="G382" s="19">
        <v>0.16546762589928057</v>
      </c>
      <c r="I382" s="19">
        <f>F382*$H$386</f>
        <v>1.1449567938504549E-2</v>
      </c>
    </row>
    <row r="383" spans="1:9">
      <c r="A383" s="19"/>
      <c r="C383" s="24" t="s">
        <v>257</v>
      </c>
      <c r="D383" s="24"/>
      <c r="E383" s="19">
        <f>G383*E377</f>
        <v>9.1872901678657062</v>
      </c>
      <c r="F383" s="19">
        <f t="shared" si="2"/>
        <v>479.37967625899273</v>
      </c>
      <c r="G383" s="19">
        <v>0.21822541966426856</v>
      </c>
      <c r="I383" s="19">
        <f>F383*H386</f>
        <v>1.5100154817448024E-2</v>
      </c>
    </row>
    <row r="384" spans="1:9">
      <c r="A384" s="19"/>
      <c r="C384" s="24" t="s">
        <v>258</v>
      </c>
      <c r="D384" s="24"/>
      <c r="E384" s="19">
        <f>G384*E377</f>
        <v>11.408393285371702</v>
      </c>
      <c r="F384" s="19">
        <f t="shared" si="2"/>
        <v>595.27366392600197</v>
      </c>
      <c r="G384" s="19">
        <v>0.27098321342925658</v>
      </c>
      <c r="I384" s="19">
        <f>F384*H386</f>
        <v>1.8750741696391501E-2</v>
      </c>
    </row>
    <row r="385" spans="1:9">
      <c r="A385" s="19"/>
      <c r="C385" s="24" t="s">
        <v>259</v>
      </c>
      <c r="D385" s="24"/>
      <c r="E385" s="19">
        <f>G385*E377</f>
        <v>2.6249400479616307</v>
      </c>
      <c r="F385" s="19">
        <f t="shared" si="2"/>
        <v>136.96562178828367</v>
      </c>
      <c r="G385" s="19">
        <v>6.235011990407674E-2</v>
      </c>
      <c r="I385" s="19">
        <f>F385*H386</f>
        <v>4.3143299478422938E-3</v>
      </c>
    </row>
    <row r="386" spans="1:9">
      <c r="A386" s="19"/>
      <c r="C386" s="24"/>
      <c r="D386" s="3" t="s">
        <v>260</v>
      </c>
      <c r="H386" s="23">
        <f>B525</f>
        <v>3.1499363792990501E-5</v>
      </c>
    </row>
    <row r="387" spans="1:9" s="24" customFormat="1">
      <c r="B387" s="24" t="s">
        <v>60</v>
      </c>
      <c r="E387" s="24">
        <f>E58</f>
        <v>5.3</v>
      </c>
      <c r="F387" s="24">
        <f>E387*(365.25/7)</f>
        <v>276.54642857142858</v>
      </c>
      <c r="G387" s="24">
        <v>1</v>
      </c>
      <c r="H387" s="25"/>
      <c r="I387" s="24">
        <f>F387*H390</f>
        <v>8.0305819414921969E-3</v>
      </c>
    </row>
    <row r="388" spans="1:9">
      <c r="A388" s="19"/>
      <c r="C388" s="24" t="s">
        <v>261</v>
      </c>
      <c r="D388" s="24"/>
      <c r="E388" s="19">
        <f>G388*E387</f>
        <v>5.3</v>
      </c>
      <c r="F388" s="19">
        <f>E388*(365.25/7)</f>
        <v>276.54642857142858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2.9038819929717501E-5</v>
      </c>
    </row>
    <row r="391" spans="1:9" s="24" customFormat="1">
      <c r="B391" s="24" t="s">
        <v>61</v>
      </c>
      <c r="E391" s="24">
        <f>E400-SUM(E364,E373,E377,E387)</f>
        <v>8.3999999999999915</v>
      </c>
      <c r="F391" s="24">
        <f>E391*(365.25/7)</f>
        <v>438.29999999999956</v>
      </c>
      <c r="G391" s="24">
        <v>1</v>
      </c>
      <c r="H391" s="25"/>
      <c r="I391" s="24">
        <f>SUM(I392,I394,I398)</f>
        <v>2.5301830587412796E-2</v>
      </c>
    </row>
    <row r="392" spans="1:9">
      <c r="A392" s="19"/>
      <c r="C392" s="24" t="s">
        <v>265</v>
      </c>
      <c r="D392" s="24"/>
      <c r="E392" s="19">
        <f>G392*E391</f>
        <v>1.555555555555554</v>
      </c>
      <c r="F392" s="19">
        <f>E392*(365.25/7)</f>
        <v>81.166666666666586</v>
      </c>
      <c r="G392" s="19">
        <v>0.1851851851851852</v>
      </c>
      <c r="I392" s="19">
        <f>F392*H393</f>
        <v>6.5466040429080271E-3</v>
      </c>
    </row>
    <row r="393" spans="1:9">
      <c r="A393" s="19"/>
      <c r="C393" s="24"/>
      <c r="D393" s="34" t="s">
        <v>266</v>
      </c>
      <c r="H393" s="23">
        <f>B557</f>
        <v>8.0656312643630801E-5</v>
      </c>
    </row>
    <row r="394" spans="1:9">
      <c r="C394" s="24" t="s">
        <v>267</v>
      </c>
      <c r="D394" s="24"/>
      <c r="E394" s="19">
        <f>G394*E391</f>
        <v>1.7629629629629613</v>
      </c>
      <c r="F394" s="19">
        <f>E394*(365.25/7)</f>
        <v>91.988888888888809</v>
      </c>
      <c r="G394" s="19">
        <v>0.20987654320987656</v>
      </c>
      <c r="I394" s="19">
        <f>F394*H395</f>
        <v>4.8308916857057746E-3</v>
      </c>
    </row>
    <row r="395" spans="1:9">
      <c r="C395" s="24"/>
      <c r="D395" s="34" t="s">
        <v>226</v>
      </c>
      <c r="H395" s="23">
        <f>B536</f>
        <v>5.2516034752206799E-5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5.5162550217499002E-5</v>
      </c>
    </row>
    <row r="398" spans="1:9">
      <c r="C398" s="24" t="s">
        <v>269</v>
      </c>
      <c r="D398" s="24"/>
      <c r="E398" s="19">
        <f>G398*E391</f>
        <v>5.0814814814814762</v>
      </c>
      <c r="F398" s="19">
        <f>E398*(365.25/7)</f>
        <v>265.14444444444416</v>
      </c>
      <c r="G398" s="19">
        <v>0.60493827160493829</v>
      </c>
      <c r="I398" s="19">
        <f>F398*H399</f>
        <v>1.3924334858798994E-2</v>
      </c>
    </row>
    <row r="399" spans="1:9">
      <c r="C399" s="24"/>
      <c r="D399" s="34" t="s">
        <v>226</v>
      </c>
      <c r="H399" s="23">
        <f>B536</f>
        <v>5.2516034752206799E-5</v>
      </c>
    </row>
    <row r="400" spans="1:9" s="28" customFormat="1">
      <c r="A400" s="28" t="s">
        <v>270</v>
      </c>
      <c r="E400" s="28">
        <f>E53</f>
        <v>96.5</v>
      </c>
      <c r="F400" s="28">
        <f>E400*(365.25/7)</f>
        <v>5035.2321428571431</v>
      </c>
      <c r="H400" s="29"/>
      <c r="I400" s="28">
        <f>SUM(I364,I371,I373,I377,I387,I391)</f>
        <v>0.29169655205899236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82</v>
      </c>
      <c r="F403" s="24">
        <f>E403*(365.25/7)</f>
        <v>4278.6428571428569</v>
      </c>
      <c r="G403" s="24">
        <v>0.9659574468085107</v>
      </c>
      <c r="H403" s="25"/>
      <c r="I403" s="24">
        <f>F403*H408</f>
        <v>0.12424673947214342</v>
      </c>
    </row>
    <row r="404" spans="1:9">
      <c r="C404" s="24" t="s">
        <v>271</v>
      </c>
      <c r="D404" s="24"/>
      <c r="E404" s="19">
        <f>G404*E403</f>
        <v>75.486524822695046</v>
      </c>
      <c r="F404" s="19">
        <f>E404*(365.25/7)</f>
        <v>3938.7790273556238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3.7219858156028369</v>
      </c>
      <c r="F405" s="19">
        <f>E405*(365.25/7)</f>
        <v>194.20790273556233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2.5588652482269505</v>
      </c>
      <c r="F407" s="19">
        <f>E407*(365.25/7)</f>
        <v>133.51793313069911</v>
      </c>
      <c r="G407" s="19">
        <v>3.1205673758865252E-2</v>
      </c>
    </row>
    <row r="408" spans="1:9">
      <c r="C408" s="24"/>
      <c r="D408" s="34" t="s">
        <v>264</v>
      </c>
      <c r="H408" s="23">
        <f>B523</f>
        <v>2.9038819929717501E-5</v>
      </c>
    </row>
    <row r="409" spans="1:9" s="24" customFormat="1">
      <c r="B409" s="24" t="s">
        <v>64</v>
      </c>
      <c r="E409" s="24">
        <f>E62</f>
        <v>16.899999999999999</v>
      </c>
      <c r="F409" s="24">
        <f>E409*(365.25/7)</f>
        <v>881.81785714285706</v>
      </c>
      <c r="G409" s="24">
        <v>1</v>
      </c>
      <c r="H409" s="25"/>
      <c r="I409" s="24">
        <f>F409*H411</f>
        <v>2.5606949964380777E-2</v>
      </c>
    </row>
    <row r="410" spans="1:9">
      <c r="C410" s="24" t="s">
        <v>64</v>
      </c>
      <c r="D410" s="24"/>
      <c r="E410" s="19">
        <f>G410*E409</f>
        <v>16.899999999999999</v>
      </c>
      <c r="F410" s="19">
        <f>E410*(365.25/7)</f>
        <v>881.81785714285706</v>
      </c>
      <c r="G410" s="19">
        <v>1</v>
      </c>
    </row>
    <row r="411" spans="1:9">
      <c r="C411" s="24"/>
      <c r="D411" s="34" t="s">
        <v>264</v>
      </c>
      <c r="H411" s="23">
        <f>B523</f>
        <v>2.9038819929717501E-5</v>
      </c>
    </row>
    <row r="412" spans="1:9" s="24" customFormat="1">
      <c r="B412" s="24" t="s">
        <v>65</v>
      </c>
      <c r="E412" s="24">
        <f>E63</f>
        <v>5.4</v>
      </c>
      <c r="F412" s="24">
        <f>E412*(365.25/7)</f>
        <v>281.76428571428573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5.4</v>
      </c>
      <c r="F413" s="19">
        <f>E413*(365.25/7)</f>
        <v>281.76428571428573</v>
      </c>
      <c r="G413" s="19">
        <v>1</v>
      </c>
    </row>
    <row r="414" spans="1:9" s="24" customFormat="1">
      <c r="B414" s="24" t="s">
        <v>66</v>
      </c>
      <c r="E414" s="24">
        <f>E424-SUM(E418,E412,E409,E403)</f>
        <v>1.2999999999999972</v>
      </c>
      <c r="F414" s="24">
        <f>E414*(365.25/7)</f>
        <v>67.832142857142713</v>
      </c>
      <c r="G414" s="24">
        <v>1</v>
      </c>
      <c r="H414" s="25"/>
      <c r="I414" s="24">
        <f>F414*AVERAGE(H416:H417)</f>
        <v>4.1954406102952969E-3</v>
      </c>
    </row>
    <row r="415" spans="1:9">
      <c r="C415" s="24" t="s">
        <v>66</v>
      </c>
      <c r="D415" s="24"/>
      <c r="E415" s="19">
        <f>G415*E414</f>
        <v>1.2999999999999972</v>
      </c>
      <c r="F415" s="19">
        <f>E415*(365.25/7)</f>
        <v>67.832142857142713</v>
      </c>
      <c r="G415" s="19">
        <v>1</v>
      </c>
    </row>
    <row r="416" spans="1:9">
      <c r="C416" s="24"/>
      <c r="D416" s="1" t="s">
        <v>144</v>
      </c>
      <c r="H416" s="23">
        <f>B541</f>
        <v>6.1464811934113902E-5</v>
      </c>
    </row>
    <row r="417" spans="1:12">
      <c r="C417" s="24"/>
      <c r="D417" s="1" t="s">
        <v>275</v>
      </c>
      <c r="H417" s="23">
        <f>B542</f>
        <v>6.2235853667179795E-5</v>
      </c>
    </row>
    <row r="418" spans="1:12" s="24" customFormat="1">
      <c r="B418" s="24" t="s">
        <v>67</v>
      </c>
      <c r="E418" s="24">
        <f>E65</f>
        <v>9.6</v>
      </c>
      <c r="F418" s="24">
        <f>E418*(365.25/7)</f>
        <v>500.91428571428571</v>
      </c>
      <c r="G418" s="24">
        <v>1</v>
      </c>
      <c r="H418" s="25"/>
      <c r="I418" s="24">
        <f>F418*AVERAGE(H420:H422)</f>
        <v>0.32815121499404265</v>
      </c>
    </row>
    <row r="419" spans="1:12">
      <c r="C419" s="24" t="s">
        <v>67</v>
      </c>
      <c r="D419" s="24"/>
      <c r="E419" s="19">
        <f>G419*E418</f>
        <v>9.6</v>
      </c>
      <c r="F419" s="19">
        <f>E419*(365.25/7)</f>
        <v>500.91428571428571</v>
      </c>
      <c r="G419" s="19">
        <v>1</v>
      </c>
    </row>
    <row r="420" spans="1:12">
      <c r="C420" s="24"/>
      <c r="D420" s="3" t="s">
        <v>224</v>
      </c>
      <c r="H420" s="23">
        <f>B552</f>
        <v>6.4416922067432405E-5</v>
      </c>
    </row>
    <row r="421" spans="1:12">
      <c r="C421" s="24"/>
      <c r="D421" s="31" t="s">
        <v>193</v>
      </c>
      <c r="H421" s="23">
        <f>B511</f>
        <v>1.81334312242693E-3</v>
      </c>
    </row>
    <row r="422" spans="1:12">
      <c r="C422" s="24"/>
      <c r="D422" s="27" t="s">
        <v>276</v>
      </c>
      <c r="F422" s="24"/>
      <c r="H422" s="23">
        <f>B510</f>
        <v>8.75535292208143E-5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115.2</v>
      </c>
      <c r="F424" s="28">
        <f>E424*(365.25/7)</f>
        <v>6010.971428571429</v>
      </c>
      <c r="H424" s="29"/>
      <c r="I424" s="28">
        <f>SUM(I403,I409,I412,I414,I418)</f>
        <v>0.48220034504086218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1082.2</v>
      </c>
      <c r="F428" s="28">
        <f>E428*(365.25/7)</f>
        <v>56467.65</v>
      </c>
      <c r="H428" s="29"/>
      <c r="I428" s="37">
        <f>SUM(I424,I400,I361,I346,I301,I289,I251,I234,I200,I154,I135,I122)</f>
        <v>14.307103560675181</v>
      </c>
    </row>
    <row r="431" spans="1:12" s="40" customFormat="1">
      <c r="A431" s="24" t="s">
        <v>280</v>
      </c>
      <c r="B431" s="24" t="s">
        <v>370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1.6002688781065713</v>
      </c>
      <c r="C432" s="19">
        <v>1.4982849187858709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0.27463826997822088</v>
      </c>
      <c r="C433" s="19">
        <v>0.229285161174478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0.23466039106689721</v>
      </c>
      <c r="C434" s="19">
        <v>0.25503283659360526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4.99741963206883</v>
      </c>
      <c r="C435" s="19">
        <v>4.174658317559186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0.43648068423469233</v>
      </c>
      <c r="C436" s="19">
        <v>0.39644429579190527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0.10242271322874517</v>
      </c>
      <c r="C437" s="19">
        <v>9.638855451511924E-2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4.9419982791950137</v>
      </c>
      <c r="C438" s="19">
        <v>5.1148730855003457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8.0771877676414527E-2</v>
      </c>
      <c r="C439" s="19">
        <v>7.5589227765231581E-2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0.86454593801994106</v>
      </c>
      <c r="C440" s="19">
        <v>0.7514937726202322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0.29169655205899236</v>
      </c>
      <c r="C442" s="19">
        <v>0.2707198582401249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0.48220034504086218</v>
      </c>
      <c r="C443" s="19">
        <v>0.38261028950942422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14.307103560675179</v>
      </c>
      <c r="C444" s="24">
        <v>13.245380318055522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316</v>
      </c>
      <c r="B450" s="41"/>
    </row>
    <row r="451" spans="1:2">
      <c r="A451" s="42" t="s">
        <v>317</v>
      </c>
      <c r="B451" s="41" t="s">
        <v>318</v>
      </c>
    </row>
    <row r="452" spans="1:2">
      <c r="A452" s="43" t="s">
        <v>81</v>
      </c>
      <c r="B452" s="40">
        <v>2.0753625014341401E-4</v>
      </c>
    </row>
    <row r="453" spans="1:2">
      <c r="A453" s="43" t="s">
        <v>85</v>
      </c>
      <c r="B453" s="40">
        <v>1.8123600379630399E-4</v>
      </c>
    </row>
    <row r="454" spans="1:2">
      <c r="A454" s="43" t="s">
        <v>93</v>
      </c>
      <c r="B454" s="40">
        <v>1.4866358173675799E-4</v>
      </c>
    </row>
    <row r="455" spans="1:2">
      <c r="A455" s="43" t="s">
        <v>86</v>
      </c>
      <c r="B455" s="40">
        <v>2.9047921153145501E-4</v>
      </c>
    </row>
    <row r="456" spans="1:2">
      <c r="A456" s="43" t="s">
        <v>319</v>
      </c>
      <c r="B456" s="40">
        <v>2.8815986355312199E-4</v>
      </c>
    </row>
    <row r="457" spans="1:2">
      <c r="A457" s="43" t="s">
        <v>89</v>
      </c>
      <c r="B457" s="40">
        <v>5.8372345228633899E-4</v>
      </c>
    </row>
    <row r="458" spans="1:2">
      <c r="A458" s="43" t="s">
        <v>320</v>
      </c>
      <c r="B458" s="40">
        <v>2.8808688751685098E-4</v>
      </c>
    </row>
    <row r="459" spans="1:2">
      <c r="A459" s="43" t="s">
        <v>152</v>
      </c>
      <c r="B459" s="40">
        <v>2.53969779965583E-4</v>
      </c>
    </row>
    <row r="460" spans="1:2">
      <c r="A460" s="43" t="s">
        <v>321</v>
      </c>
      <c r="B460" s="40">
        <v>1.46572502077181E-4</v>
      </c>
    </row>
    <row r="461" spans="1:2">
      <c r="A461" s="43" t="s">
        <v>322</v>
      </c>
      <c r="B461" s="40">
        <v>2.7242293436714299E-4</v>
      </c>
    </row>
    <row r="462" spans="1:2">
      <c r="A462" s="43" t="s">
        <v>323</v>
      </c>
      <c r="B462" s="40">
        <v>1.7922815925589799E-4</v>
      </c>
    </row>
    <row r="463" spans="1:2">
      <c r="A463" s="43" t="s">
        <v>87</v>
      </c>
      <c r="B463" s="40">
        <v>2.21286919110788E-4</v>
      </c>
    </row>
    <row r="464" spans="1:2">
      <c r="A464" s="43" t="s">
        <v>90</v>
      </c>
      <c r="B464" s="40">
        <v>3.3330348984453301E-4</v>
      </c>
    </row>
    <row r="465" spans="1:2">
      <c r="A465" s="43" t="s">
        <v>94</v>
      </c>
      <c r="B465" s="40">
        <v>2.4173711069267601E-4</v>
      </c>
    </row>
    <row r="466" spans="1:2">
      <c r="A466" s="43" t="s">
        <v>82</v>
      </c>
      <c r="B466" s="40">
        <v>1.8436804730104599E-4</v>
      </c>
    </row>
    <row r="467" spans="1:2">
      <c r="A467" s="43" t="s">
        <v>101</v>
      </c>
      <c r="B467" s="40">
        <v>1.6096116897416801E-4</v>
      </c>
    </row>
    <row r="468" spans="1:2">
      <c r="A468" s="43" t="s">
        <v>125</v>
      </c>
      <c r="B468" s="40">
        <v>1.9783800273003599E-4</v>
      </c>
    </row>
    <row r="469" spans="1:2">
      <c r="A469" s="43" t="s">
        <v>126</v>
      </c>
      <c r="B469" s="40">
        <v>9.1374598860871899E-5</v>
      </c>
    </row>
    <row r="470" spans="1:2">
      <c r="A470" s="43" t="s">
        <v>134</v>
      </c>
      <c r="B470" s="40">
        <v>2.4622324151349502E-4</v>
      </c>
    </row>
    <row r="471" spans="1:2">
      <c r="A471" s="43" t="s">
        <v>234</v>
      </c>
      <c r="B471" s="40">
        <v>3.9381252395114002E-4</v>
      </c>
    </row>
    <row r="472" spans="1:2">
      <c r="A472" s="43" t="s">
        <v>324</v>
      </c>
      <c r="B472" s="40">
        <v>1.8101149752481699E-4</v>
      </c>
    </row>
    <row r="473" spans="1:2">
      <c r="A473" s="43" t="s">
        <v>154</v>
      </c>
      <c r="B473" s="40">
        <v>1.7979330347713199E-4</v>
      </c>
    </row>
    <row r="474" spans="1:2">
      <c r="A474" s="43" t="s">
        <v>325</v>
      </c>
      <c r="B474" s="40">
        <v>6.1980890843304896E-4</v>
      </c>
    </row>
    <row r="475" spans="1:2">
      <c r="A475" s="43" t="s">
        <v>219</v>
      </c>
      <c r="B475" s="40">
        <v>4.1368375625563399E-4</v>
      </c>
    </row>
    <row r="476" spans="1:2">
      <c r="A476" s="43" t="s">
        <v>173</v>
      </c>
      <c r="B476" s="40">
        <v>1.3154789046745599E-4</v>
      </c>
    </row>
    <row r="477" spans="1:2">
      <c r="A477" s="43" t="s">
        <v>326</v>
      </c>
      <c r="B477" s="40">
        <v>1.5918692023663599E-4</v>
      </c>
    </row>
    <row r="478" spans="1:2">
      <c r="A478" s="43" t="s">
        <v>133</v>
      </c>
      <c r="B478" s="40">
        <v>4.6337524758036899E-4</v>
      </c>
    </row>
    <row r="479" spans="1:2">
      <c r="A479" s="43" t="s">
        <v>132</v>
      </c>
      <c r="B479" s="40">
        <v>8.3899075325234501E-4</v>
      </c>
    </row>
    <row r="480" spans="1:2">
      <c r="A480" s="43" t="s">
        <v>327</v>
      </c>
      <c r="B480" s="40">
        <v>1.9411468544791501E-4</v>
      </c>
    </row>
    <row r="481" spans="1:2">
      <c r="A481" s="43" t="s">
        <v>190</v>
      </c>
      <c r="B481" s="40">
        <v>9.9021399008583497E-5</v>
      </c>
    </row>
    <row r="482" spans="1:2">
      <c r="A482" s="43" t="s">
        <v>165</v>
      </c>
      <c r="B482" s="40">
        <v>1.32303833438743E-4</v>
      </c>
    </row>
    <row r="483" spans="1:2">
      <c r="A483" s="43" t="s">
        <v>328</v>
      </c>
      <c r="B483" s="40">
        <v>1.17251066520812E-4</v>
      </c>
    </row>
    <row r="484" spans="1:2">
      <c r="A484" s="43" t="s">
        <v>160</v>
      </c>
      <c r="B484" s="40">
        <v>1.73504178510735E-4</v>
      </c>
    </row>
    <row r="485" spans="1:2">
      <c r="A485" s="43" t="s">
        <v>169</v>
      </c>
      <c r="B485" s="40">
        <v>1.4624047532590801E-4</v>
      </c>
    </row>
    <row r="486" spans="1:2">
      <c r="A486" s="43" t="s">
        <v>329</v>
      </c>
      <c r="B486" s="40">
        <v>1.8430994317117501E-3</v>
      </c>
    </row>
    <row r="487" spans="1:2">
      <c r="A487" s="43" t="s">
        <v>330</v>
      </c>
      <c r="B487" s="40">
        <v>4.5915903845058001E-4</v>
      </c>
    </row>
    <row r="488" spans="1:2">
      <c r="A488" s="43" t="s">
        <v>150</v>
      </c>
      <c r="B488" s="40">
        <v>6.9813314876405498E-4</v>
      </c>
    </row>
    <row r="489" spans="1:2">
      <c r="A489" s="43" t="s">
        <v>140</v>
      </c>
      <c r="B489" s="40">
        <v>1.2032980248552E-4</v>
      </c>
    </row>
    <row r="490" spans="1:2">
      <c r="A490" s="43" t="s">
        <v>331</v>
      </c>
      <c r="B490" s="40">
        <v>8.5690273896221405E-5</v>
      </c>
    </row>
    <row r="491" spans="1:2">
      <c r="A491" s="43" t="s">
        <v>142</v>
      </c>
      <c r="B491" s="40">
        <v>1.5953121990601601E-4</v>
      </c>
    </row>
    <row r="492" spans="1:2">
      <c r="A492" s="43" t="s">
        <v>332</v>
      </c>
      <c r="B492" s="40">
        <v>1.3408117941004401E-4</v>
      </c>
    </row>
    <row r="493" spans="1:2">
      <c r="A493" s="43" t="s">
        <v>333</v>
      </c>
      <c r="B493" s="40">
        <v>1.7270742253927801E-4</v>
      </c>
    </row>
    <row r="494" spans="1:2">
      <c r="A494" s="43" t="s">
        <v>334</v>
      </c>
      <c r="B494" s="40">
        <v>1.5740430761049999E-4</v>
      </c>
    </row>
    <row r="495" spans="1:2">
      <c r="A495" s="43" t="s">
        <v>335</v>
      </c>
      <c r="B495" s="40">
        <v>1.1560552369626E-4</v>
      </c>
    </row>
    <row r="496" spans="1:2">
      <c r="A496" s="43" t="s">
        <v>336</v>
      </c>
      <c r="B496" s="40">
        <v>2.1329899787379499E-4</v>
      </c>
    </row>
    <row r="497" spans="1:2">
      <c r="A497" s="43" t="s">
        <v>337</v>
      </c>
      <c r="B497" s="40">
        <v>1.01459236774059E-4</v>
      </c>
    </row>
    <row r="498" spans="1:2">
      <c r="A498" s="43" t="s">
        <v>338</v>
      </c>
      <c r="B498" s="40">
        <v>1.0828964063666499E-4</v>
      </c>
    </row>
    <row r="499" spans="1:2">
      <c r="A499" s="43" t="s">
        <v>339</v>
      </c>
      <c r="B499" s="40">
        <v>2.3891685819187701E-4</v>
      </c>
    </row>
    <row r="500" spans="1:2">
      <c r="A500" s="43" t="s">
        <v>340</v>
      </c>
      <c r="B500" s="40">
        <v>1.3782992892101399E-4</v>
      </c>
    </row>
    <row r="501" spans="1:2">
      <c r="A501" s="43" t="s">
        <v>341</v>
      </c>
      <c r="B501" s="40">
        <v>6.5889773886861405E-5</v>
      </c>
    </row>
    <row r="502" spans="1:2">
      <c r="A502" s="43" t="s">
        <v>342</v>
      </c>
      <c r="B502" s="40">
        <v>8.3250596301136104E-5</v>
      </c>
    </row>
    <row r="503" spans="1:2">
      <c r="A503" s="43" t="s">
        <v>343</v>
      </c>
      <c r="B503" s="40">
        <v>1.4476978251170501E-4</v>
      </c>
    </row>
    <row r="504" spans="1:2">
      <c r="A504" s="43" t="s">
        <v>344</v>
      </c>
      <c r="B504" s="40">
        <v>9.0988016740602099E-5</v>
      </c>
    </row>
    <row r="505" spans="1:2">
      <c r="A505" s="43" t="s">
        <v>345</v>
      </c>
      <c r="B505" s="40">
        <v>1.0916971520976299E-4</v>
      </c>
    </row>
    <row r="506" spans="1:2">
      <c r="A506" s="43" t="s">
        <v>346</v>
      </c>
      <c r="B506" s="40">
        <v>1.07206144858949E-4</v>
      </c>
    </row>
    <row r="507" spans="1:2">
      <c r="A507" s="43" t="s">
        <v>347</v>
      </c>
      <c r="B507" s="40">
        <v>9.6305357477517104E-5</v>
      </c>
    </row>
    <row r="508" spans="1:2">
      <c r="A508" s="43" t="s">
        <v>348</v>
      </c>
      <c r="B508" s="40">
        <v>1.29789743274594E-4</v>
      </c>
    </row>
    <row r="509" spans="1:2">
      <c r="A509" s="43" t="s">
        <v>235</v>
      </c>
      <c r="B509" s="40">
        <v>9.8223089726800898E-5</v>
      </c>
    </row>
    <row r="510" spans="1:2">
      <c r="A510" s="43" t="s">
        <v>276</v>
      </c>
      <c r="B510" s="40">
        <v>8.75535292208143E-5</v>
      </c>
    </row>
    <row r="511" spans="1:2">
      <c r="A511" s="43" t="s">
        <v>193</v>
      </c>
      <c r="B511" s="40">
        <v>1.81334312242693E-3</v>
      </c>
    </row>
    <row r="512" spans="1:2">
      <c r="A512" s="43" t="s">
        <v>199</v>
      </c>
      <c r="B512" s="40">
        <v>1.6495583889185E-3</v>
      </c>
    </row>
    <row r="513" spans="1:2">
      <c r="A513" s="43" t="s">
        <v>205</v>
      </c>
      <c r="B513" s="40">
        <v>5.2202933843232299E-4</v>
      </c>
    </row>
    <row r="514" spans="1:2">
      <c r="A514" s="43" t="s">
        <v>202</v>
      </c>
      <c r="B514" s="40">
        <v>8.1088028214834705E-4</v>
      </c>
    </row>
    <row r="515" spans="1:2">
      <c r="A515" s="43" t="s">
        <v>209</v>
      </c>
      <c r="B515" s="40">
        <v>2.1634600555183199E-4</v>
      </c>
    </row>
    <row r="516" spans="1:2">
      <c r="A516" s="43" t="s">
        <v>197</v>
      </c>
      <c r="B516" s="40">
        <v>2.1767459002886499E-4</v>
      </c>
    </row>
    <row r="517" spans="1:2">
      <c r="A517" s="43" t="s">
        <v>349</v>
      </c>
      <c r="B517" s="40">
        <v>1.55696551277535E-4</v>
      </c>
    </row>
    <row r="518" spans="1:2">
      <c r="A518" s="43" t="s">
        <v>350</v>
      </c>
      <c r="B518" s="40">
        <v>1.7709815444404199E-4</v>
      </c>
    </row>
    <row r="519" spans="1:2">
      <c r="A519" s="43" t="s">
        <v>351</v>
      </c>
      <c r="B519" s="40">
        <v>6.8257427748858002E-5</v>
      </c>
    </row>
    <row r="520" spans="1:2">
      <c r="A520" s="43" t="s">
        <v>352</v>
      </c>
      <c r="B520" s="40">
        <v>5.5276259038110898E-5</v>
      </c>
    </row>
    <row r="521" spans="1:2">
      <c r="A521" s="43" t="s">
        <v>353</v>
      </c>
      <c r="B521" s="40">
        <v>3.59388633311674E-5</v>
      </c>
    </row>
    <row r="522" spans="1:2">
      <c r="A522" s="43" t="s">
        <v>354</v>
      </c>
      <c r="B522" s="40">
        <v>4.0180647813054398E-5</v>
      </c>
    </row>
    <row r="523" spans="1:2">
      <c r="A523" s="43" t="s">
        <v>355</v>
      </c>
      <c r="B523" s="40">
        <v>2.9038819929717501E-5</v>
      </c>
    </row>
    <row r="524" spans="1:2">
      <c r="A524" s="43" t="s">
        <v>253</v>
      </c>
      <c r="B524" s="40">
        <v>2.9774278329510701E-5</v>
      </c>
    </row>
    <row r="525" spans="1:2">
      <c r="A525" s="43" t="s">
        <v>260</v>
      </c>
      <c r="B525" s="40">
        <v>3.1499363792990501E-5</v>
      </c>
    </row>
    <row r="526" spans="1:2">
      <c r="A526" s="43" t="s">
        <v>356</v>
      </c>
      <c r="B526" s="40">
        <v>8.1188736822408096E-5</v>
      </c>
    </row>
    <row r="527" spans="1:2">
      <c r="A527" s="43" t="s">
        <v>357</v>
      </c>
      <c r="B527" s="40">
        <v>4.0120799665927201E-5</v>
      </c>
    </row>
    <row r="528" spans="1:2">
      <c r="A528" s="43" t="s">
        <v>167</v>
      </c>
      <c r="B528" s="40">
        <v>5.4328844022477301E-5</v>
      </c>
    </row>
    <row r="529" spans="1:2">
      <c r="A529" s="43" t="s">
        <v>128</v>
      </c>
      <c r="B529" s="40">
        <v>5.8936399512656897E-5</v>
      </c>
    </row>
    <row r="530" spans="1:2">
      <c r="A530" s="43" t="s">
        <v>358</v>
      </c>
      <c r="B530" s="40">
        <v>1.20016191811748E-4</v>
      </c>
    </row>
    <row r="531" spans="1:2">
      <c r="A531" s="43" t="s">
        <v>268</v>
      </c>
      <c r="B531" s="40">
        <v>5.5162550217499002E-5</v>
      </c>
    </row>
    <row r="532" spans="1:2">
      <c r="A532" s="43" t="s">
        <v>156</v>
      </c>
      <c r="B532" s="40">
        <v>5.0620074646983798E-5</v>
      </c>
    </row>
    <row r="533" spans="1:2">
      <c r="A533" s="43" t="s">
        <v>359</v>
      </c>
      <c r="B533" s="40">
        <v>7.9149640560297998E-5</v>
      </c>
    </row>
    <row r="534" spans="1:2">
      <c r="A534" s="43" t="s">
        <v>360</v>
      </c>
      <c r="B534" s="40">
        <v>3.1201166973153398E-5</v>
      </c>
    </row>
    <row r="535" spans="1:2">
      <c r="A535" s="43" t="s">
        <v>361</v>
      </c>
      <c r="B535" s="40">
        <v>6.9243030430243694E-5</v>
      </c>
    </row>
    <row r="536" spans="1:2">
      <c r="A536" s="43" t="s">
        <v>226</v>
      </c>
      <c r="B536" s="40">
        <v>5.2516034752206799E-5</v>
      </c>
    </row>
    <row r="537" spans="1:2">
      <c r="A537" s="43" t="s">
        <v>362</v>
      </c>
      <c r="B537" s="40">
        <v>5.05135625216514E-5</v>
      </c>
    </row>
    <row r="538" spans="1:2">
      <c r="A538" s="43" t="s">
        <v>363</v>
      </c>
      <c r="B538" s="40">
        <v>9.8108930097961204E-5</v>
      </c>
    </row>
    <row r="539" spans="1:2">
      <c r="A539" s="43" t="s">
        <v>364</v>
      </c>
      <c r="B539" s="40">
        <v>5.2344475160434103E-5</v>
      </c>
    </row>
    <row r="540" spans="1:2">
      <c r="A540" s="43" t="s">
        <v>146</v>
      </c>
      <c r="B540" s="40">
        <v>7.6233566213980704E-5</v>
      </c>
    </row>
    <row r="541" spans="1:2">
      <c r="A541" s="43" t="s">
        <v>144</v>
      </c>
      <c r="B541" s="40">
        <v>6.1464811934113902E-5</v>
      </c>
    </row>
    <row r="542" spans="1:2">
      <c r="A542" s="43" t="s">
        <v>275</v>
      </c>
      <c r="B542" s="40">
        <v>6.2235853667179795E-5</v>
      </c>
    </row>
    <row r="543" spans="1:2">
      <c r="A543" s="43" t="s">
        <v>365</v>
      </c>
      <c r="B543" s="40">
        <v>9.5774710652273093E-5</v>
      </c>
    </row>
    <row r="544" spans="1:2">
      <c r="A544" s="43" t="s">
        <v>366</v>
      </c>
      <c r="B544" s="40">
        <v>4.8364818460676599E-5</v>
      </c>
    </row>
    <row r="545" spans="1:2">
      <c r="A545" s="43" t="s">
        <v>238</v>
      </c>
      <c r="B545" s="40">
        <v>3.824755326939E-5</v>
      </c>
    </row>
    <row r="546" spans="1:2">
      <c r="A546" s="43" t="s">
        <v>240</v>
      </c>
      <c r="B546" s="40">
        <v>5.6504860152661899E-5</v>
      </c>
    </row>
    <row r="547" spans="1:2">
      <c r="A547" s="43" t="s">
        <v>242</v>
      </c>
      <c r="B547" s="40">
        <v>9.3256242008266403E-5</v>
      </c>
    </row>
    <row r="548" spans="1:2">
      <c r="A548" s="43" t="s">
        <v>244</v>
      </c>
      <c r="B548" s="40">
        <v>8.2876669036578793E-5</v>
      </c>
    </row>
    <row r="549" spans="1:2">
      <c r="A549" s="43" t="s">
        <v>184</v>
      </c>
      <c r="B549" s="40">
        <v>6.5598012079341302E-5</v>
      </c>
    </row>
    <row r="550" spans="1:2">
      <c r="A550" s="43" t="s">
        <v>183</v>
      </c>
      <c r="B550" s="40">
        <v>4.2735705438346799E-5</v>
      </c>
    </row>
    <row r="551" spans="1:2">
      <c r="A551" s="43" t="s">
        <v>367</v>
      </c>
      <c r="B551" s="40">
        <v>7.3897970134956405E-5</v>
      </c>
    </row>
    <row r="552" spans="1:2">
      <c r="A552" s="43" t="s">
        <v>224</v>
      </c>
      <c r="B552" s="40">
        <v>6.4416922067432405E-5</v>
      </c>
    </row>
    <row r="553" spans="1:2">
      <c r="A553" s="43" t="s">
        <v>222</v>
      </c>
      <c r="B553" s="40">
        <v>1.10108923343847E-4</v>
      </c>
    </row>
    <row r="554" spans="1:2">
      <c r="A554" s="43" t="s">
        <v>228</v>
      </c>
      <c r="B554" s="40">
        <v>4.2448171015173903E-5</v>
      </c>
    </row>
    <row r="555" spans="1:2">
      <c r="A555" s="43" t="s">
        <v>139</v>
      </c>
      <c r="B555" s="40">
        <v>8.8923239838230102E-5</v>
      </c>
    </row>
    <row r="556" spans="1:2">
      <c r="A556" s="43" t="s">
        <v>175</v>
      </c>
      <c r="B556" s="40">
        <v>5.4382484929733503E-5</v>
      </c>
    </row>
    <row r="557" spans="1:2">
      <c r="A557" s="43" t="s">
        <v>368</v>
      </c>
      <c r="B557" s="40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7"/>
  <sheetViews>
    <sheetView topLeftCell="A413" workbookViewId="0">
      <selection activeCell="B444" sqref="B432:B444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3" t="s">
        <v>0</v>
      </c>
      <c r="B1" s="54"/>
      <c r="C1" s="54"/>
      <c r="D1" s="55"/>
      <c r="E1" s="18" t="s">
        <v>1</v>
      </c>
      <c r="H1" s="20"/>
    </row>
    <row r="2" spans="1:8" ht="12.75">
      <c r="A2" s="56" t="s">
        <v>2</v>
      </c>
      <c r="B2" s="57"/>
      <c r="C2" s="58"/>
      <c r="D2" s="21" t="s">
        <v>3</v>
      </c>
      <c r="E2" s="21" t="s">
        <v>3</v>
      </c>
      <c r="H2" s="20"/>
    </row>
    <row r="3" spans="1:8" ht="12.75">
      <c r="A3" s="46" t="s">
        <v>4</v>
      </c>
      <c r="B3" s="59"/>
      <c r="C3" s="47"/>
      <c r="D3" s="21" t="s">
        <v>3</v>
      </c>
      <c r="E3" s="10">
        <v>828</v>
      </c>
      <c r="H3" s="20"/>
    </row>
    <row r="4" spans="1:8" ht="12.75">
      <c r="A4" s="60" t="s">
        <v>4</v>
      </c>
      <c r="B4" s="48" t="s">
        <v>5</v>
      </c>
      <c r="C4" s="49"/>
      <c r="D4" s="21" t="s">
        <v>3</v>
      </c>
      <c r="E4" s="8">
        <v>140.80000000000001</v>
      </c>
      <c r="H4" s="20"/>
    </row>
    <row r="5" spans="1:8" ht="12.75">
      <c r="A5" s="61"/>
      <c r="B5" s="50" t="s">
        <v>5</v>
      </c>
      <c r="C5" s="22" t="s">
        <v>6</v>
      </c>
      <c r="D5" s="21" t="s">
        <v>3</v>
      </c>
      <c r="E5" s="10">
        <v>16.100000000000001</v>
      </c>
      <c r="H5" s="20"/>
    </row>
    <row r="6" spans="1:8" ht="12.75">
      <c r="A6" s="61"/>
      <c r="B6" s="51"/>
      <c r="C6" s="22" t="s">
        <v>7</v>
      </c>
      <c r="D6" s="21" t="s">
        <v>3</v>
      </c>
      <c r="E6" s="8">
        <v>21.4</v>
      </c>
      <c r="H6" s="20"/>
    </row>
    <row r="7" spans="1:8" ht="12.75">
      <c r="A7" s="61"/>
      <c r="B7" s="51"/>
      <c r="C7" s="22" t="s">
        <v>8</v>
      </c>
      <c r="D7" s="21" t="s">
        <v>3</v>
      </c>
      <c r="E7" s="10">
        <v>67.3</v>
      </c>
      <c r="H7" s="20"/>
    </row>
    <row r="8" spans="1:8" ht="12.75">
      <c r="A8" s="61"/>
      <c r="B8" s="51"/>
      <c r="C8" s="22" t="s">
        <v>9</v>
      </c>
      <c r="D8" s="21" t="s">
        <v>3</v>
      </c>
      <c r="E8" s="8">
        <v>7.9</v>
      </c>
      <c r="H8" s="20"/>
    </row>
    <row r="9" spans="1:8" ht="21">
      <c r="A9" s="61"/>
      <c r="B9" s="52"/>
      <c r="C9" s="22" t="s">
        <v>10</v>
      </c>
      <c r="D9" s="21" t="s">
        <v>3</v>
      </c>
      <c r="E9" s="10">
        <v>28.1</v>
      </c>
      <c r="H9" s="20"/>
    </row>
    <row r="10" spans="1:8" ht="12.75" customHeight="1">
      <c r="A10" s="61"/>
      <c r="B10" s="48" t="s">
        <v>11</v>
      </c>
      <c r="C10" s="49"/>
      <c r="D10" s="21" t="s">
        <v>3</v>
      </c>
      <c r="E10" s="8">
        <v>22.1</v>
      </c>
      <c r="H10" s="20"/>
    </row>
    <row r="11" spans="1:8" ht="12.75" customHeight="1">
      <c r="A11" s="61"/>
      <c r="B11" s="50" t="s">
        <v>11</v>
      </c>
      <c r="C11" s="22" t="s">
        <v>12</v>
      </c>
      <c r="D11" s="21" t="s">
        <v>3</v>
      </c>
      <c r="E11" s="10">
        <v>15.7</v>
      </c>
      <c r="H11" s="20"/>
    </row>
    <row r="12" spans="1:8" ht="12.75">
      <c r="A12" s="61"/>
      <c r="B12" s="51"/>
      <c r="C12" s="22" t="s">
        <v>13</v>
      </c>
      <c r="D12" s="21" t="s">
        <v>3</v>
      </c>
      <c r="E12" s="8">
        <v>6.5</v>
      </c>
      <c r="H12" s="20"/>
    </row>
    <row r="13" spans="1:8" ht="12.75">
      <c r="A13" s="61"/>
      <c r="B13" s="52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1"/>
      <c r="B14" s="48" t="s">
        <v>16</v>
      </c>
      <c r="C14" s="49"/>
      <c r="D14" s="21" t="s">
        <v>3</v>
      </c>
      <c r="E14" s="8">
        <v>27.4</v>
      </c>
      <c r="H14" s="20"/>
    </row>
    <row r="15" spans="1:8" ht="12.75">
      <c r="A15" s="61"/>
      <c r="B15" s="50" t="s">
        <v>16</v>
      </c>
      <c r="C15" s="22" t="s">
        <v>17</v>
      </c>
      <c r="D15" s="21" t="s">
        <v>3</v>
      </c>
      <c r="E15" s="10">
        <v>21.7</v>
      </c>
      <c r="H15" s="20"/>
    </row>
    <row r="16" spans="1:8" ht="12.75">
      <c r="A16" s="61"/>
      <c r="B16" s="52"/>
      <c r="C16" s="22" t="s">
        <v>18</v>
      </c>
      <c r="D16" s="21" t="s">
        <v>3</v>
      </c>
      <c r="E16" s="8">
        <v>5.8</v>
      </c>
      <c r="H16" s="20"/>
    </row>
    <row r="17" spans="1:8" ht="12.75">
      <c r="A17" s="61"/>
      <c r="B17" s="48" t="s">
        <v>19</v>
      </c>
      <c r="C17" s="49"/>
      <c r="D17" s="21" t="s">
        <v>3</v>
      </c>
      <c r="E17" s="10">
        <v>178.4</v>
      </c>
      <c r="H17" s="20"/>
    </row>
    <row r="18" spans="1:8" ht="12.75">
      <c r="A18" s="61"/>
      <c r="B18" s="50" t="s">
        <v>19</v>
      </c>
      <c r="C18" s="22" t="s">
        <v>20</v>
      </c>
      <c r="D18" s="21" t="s">
        <v>3</v>
      </c>
      <c r="E18" s="8">
        <v>49.8</v>
      </c>
      <c r="H18" s="20"/>
    </row>
    <row r="19" spans="1:8" ht="12.75">
      <c r="A19" s="61"/>
      <c r="B19" s="51"/>
      <c r="C19" s="22" t="s">
        <v>21</v>
      </c>
      <c r="D19" s="21" t="s">
        <v>3</v>
      </c>
      <c r="E19" s="10">
        <v>42.6</v>
      </c>
      <c r="H19" s="20"/>
    </row>
    <row r="20" spans="1:8" ht="12.75">
      <c r="A20" s="61"/>
      <c r="B20" s="51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1"/>
      <c r="B21" s="51"/>
      <c r="C21" s="22" t="s">
        <v>23</v>
      </c>
      <c r="D21" s="21" t="s">
        <v>3</v>
      </c>
      <c r="E21" s="10">
        <v>23.3</v>
      </c>
      <c r="H21" s="20"/>
    </row>
    <row r="22" spans="1:8" ht="12.75">
      <c r="A22" s="61"/>
      <c r="B22" s="51"/>
      <c r="C22" s="22" t="s">
        <v>24</v>
      </c>
      <c r="D22" s="21" t="s">
        <v>3</v>
      </c>
      <c r="E22" s="8">
        <v>35.5</v>
      </c>
      <c r="H22" s="20"/>
    </row>
    <row r="23" spans="1:8" ht="12.75">
      <c r="A23" s="61"/>
      <c r="B23" s="52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1"/>
      <c r="B24" s="48" t="s">
        <v>26</v>
      </c>
      <c r="C24" s="49"/>
      <c r="D24" s="21" t="s">
        <v>3</v>
      </c>
      <c r="E24" s="8">
        <v>46.8</v>
      </c>
      <c r="H24" s="20"/>
    </row>
    <row r="25" spans="1:8" ht="21">
      <c r="A25" s="61"/>
      <c r="B25" s="50" t="s">
        <v>26</v>
      </c>
      <c r="C25" s="22" t="s">
        <v>27</v>
      </c>
      <c r="D25" s="21" t="s">
        <v>3</v>
      </c>
      <c r="E25" s="10">
        <v>17.8</v>
      </c>
      <c r="H25" s="20"/>
    </row>
    <row r="26" spans="1:8" ht="12.75">
      <c r="A26" s="61"/>
      <c r="B26" s="51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1"/>
      <c r="B27" s="51"/>
      <c r="C27" s="22" t="s">
        <v>29</v>
      </c>
      <c r="D27" s="21" t="s">
        <v>3</v>
      </c>
      <c r="E27" s="10">
        <v>10.9</v>
      </c>
      <c r="H27" s="20"/>
    </row>
    <row r="28" spans="1:8" ht="21">
      <c r="A28" s="61"/>
      <c r="B28" s="51"/>
      <c r="C28" s="22" t="s">
        <v>30</v>
      </c>
      <c r="D28" s="21" t="s">
        <v>3</v>
      </c>
      <c r="E28" s="8">
        <v>1.9</v>
      </c>
      <c r="H28" s="20"/>
    </row>
    <row r="29" spans="1:8" ht="21">
      <c r="A29" s="61"/>
      <c r="B29" s="51"/>
      <c r="C29" s="22" t="s">
        <v>31</v>
      </c>
      <c r="D29" s="21" t="s">
        <v>3</v>
      </c>
      <c r="E29" s="10">
        <v>4.3</v>
      </c>
      <c r="H29" s="20"/>
    </row>
    <row r="30" spans="1:8" ht="21">
      <c r="A30" s="61"/>
      <c r="B30" s="52"/>
      <c r="C30" s="22" t="s">
        <v>32</v>
      </c>
      <c r="D30" s="21" t="s">
        <v>3</v>
      </c>
      <c r="E30" s="8">
        <v>7.6</v>
      </c>
      <c r="H30" s="20"/>
    </row>
    <row r="31" spans="1:8" ht="12.75">
      <c r="A31" s="61"/>
      <c r="B31" s="48" t="s">
        <v>33</v>
      </c>
      <c r="C31" s="49"/>
      <c r="D31" s="21" t="s">
        <v>3</v>
      </c>
      <c r="E31" s="10">
        <v>23.2</v>
      </c>
      <c r="H31" s="20"/>
    </row>
    <row r="32" spans="1:8" ht="21">
      <c r="A32" s="61"/>
      <c r="B32" s="50" t="s">
        <v>33</v>
      </c>
      <c r="C32" s="22" t="s">
        <v>34</v>
      </c>
      <c r="D32" s="21" t="s">
        <v>3</v>
      </c>
      <c r="E32" s="8">
        <v>7</v>
      </c>
      <c r="H32" s="20"/>
    </row>
    <row r="33" spans="1:8" ht="12.75">
      <c r="A33" s="61"/>
      <c r="B33" s="51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1"/>
      <c r="B34" s="52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1"/>
      <c r="B35" s="48" t="s">
        <v>37</v>
      </c>
      <c r="C35" s="49"/>
      <c r="D35" s="21" t="s">
        <v>3</v>
      </c>
      <c r="E35" s="10">
        <v>140.5</v>
      </c>
      <c r="H35" s="20"/>
    </row>
    <row r="36" spans="1:8" ht="12.75">
      <c r="A36" s="61"/>
      <c r="B36" s="50" t="s">
        <v>37</v>
      </c>
      <c r="C36" s="22" t="s">
        <v>38</v>
      </c>
      <c r="D36" s="21" t="s">
        <v>3</v>
      </c>
      <c r="E36" s="8">
        <v>58.1</v>
      </c>
      <c r="H36" s="20"/>
    </row>
    <row r="37" spans="1:8" ht="21">
      <c r="A37" s="61"/>
      <c r="B37" s="51"/>
      <c r="C37" s="22" t="s">
        <v>39</v>
      </c>
      <c r="D37" s="21" t="s">
        <v>3</v>
      </c>
      <c r="E37" s="10">
        <v>68.2</v>
      </c>
      <c r="H37" s="20"/>
    </row>
    <row r="38" spans="1:8" ht="12.75">
      <c r="A38" s="61"/>
      <c r="B38" s="52"/>
      <c r="C38" s="22" t="s">
        <v>40</v>
      </c>
      <c r="D38" s="21" t="s">
        <v>3</v>
      </c>
      <c r="E38" s="8">
        <v>14.3</v>
      </c>
      <c r="H38" s="20"/>
    </row>
    <row r="39" spans="1:8" ht="12.75">
      <c r="A39" s="61"/>
      <c r="B39" s="48" t="s">
        <v>41</v>
      </c>
      <c r="C39" s="49"/>
      <c r="D39" s="21" t="s">
        <v>3</v>
      </c>
      <c r="E39" s="10">
        <v>28.7</v>
      </c>
      <c r="H39" s="20"/>
    </row>
    <row r="40" spans="1:8" ht="12.75">
      <c r="A40" s="61"/>
      <c r="B40" s="50" t="s">
        <v>41</v>
      </c>
      <c r="C40" s="22" t="s">
        <v>42</v>
      </c>
      <c r="D40" s="21" t="s">
        <v>3</v>
      </c>
      <c r="E40" s="8">
        <v>1</v>
      </c>
      <c r="H40" s="20"/>
    </row>
    <row r="41" spans="1:8" ht="12.75">
      <c r="A41" s="61"/>
      <c r="B41" s="51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1"/>
      <c r="B42" s="52"/>
      <c r="C42" s="22" t="s">
        <v>44</v>
      </c>
      <c r="D42" s="21" t="s">
        <v>3</v>
      </c>
      <c r="E42" s="8">
        <v>26.5</v>
      </c>
      <c r="H42" s="20"/>
    </row>
    <row r="43" spans="1:8" ht="12.75">
      <c r="A43" s="61"/>
      <c r="B43" s="48" t="s">
        <v>45</v>
      </c>
      <c r="C43" s="49"/>
      <c r="D43" s="21" t="s">
        <v>3</v>
      </c>
      <c r="E43" s="10">
        <v>88</v>
      </c>
      <c r="H43" s="20"/>
    </row>
    <row r="44" spans="1:8" ht="21">
      <c r="A44" s="61"/>
      <c r="B44" s="50" t="s">
        <v>45</v>
      </c>
      <c r="C44" s="22" t="s">
        <v>46</v>
      </c>
      <c r="D44" s="21" t="s">
        <v>3</v>
      </c>
      <c r="E44" s="8">
        <v>13</v>
      </c>
      <c r="H44" s="20"/>
    </row>
    <row r="45" spans="1:8" ht="21">
      <c r="A45" s="61"/>
      <c r="B45" s="51"/>
      <c r="C45" s="22" t="s">
        <v>47</v>
      </c>
      <c r="D45" s="21" t="s">
        <v>3</v>
      </c>
      <c r="E45" s="10" t="s">
        <v>15</v>
      </c>
      <c r="H45" s="20"/>
    </row>
    <row r="46" spans="1:8" ht="21">
      <c r="A46" s="61"/>
      <c r="B46" s="51"/>
      <c r="C46" s="22" t="s">
        <v>48</v>
      </c>
      <c r="D46" s="21" t="s">
        <v>3</v>
      </c>
      <c r="E46" s="8">
        <v>19.8</v>
      </c>
      <c r="H46" s="20"/>
    </row>
    <row r="47" spans="1:8" ht="12.75">
      <c r="A47" s="61"/>
      <c r="B47" s="51"/>
      <c r="C47" s="22" t="s">
        <v>49</v>
      </c>
      <c r="D47" s="21" t="s">
        <v>3</v>
      </c>
      <c r="E47" s="10">
        <v>29.9</v>
      </c>
      <c r="H47" s="20"/>
    </row>
    <row r="48" spans="1:8" ht="12.75">
      <c r="A48" s="61"/>
      <c r="B48" s="51"/>
      <c r="C48" s="22" t="s">
        <v>50</v>
      </c>
      <c r="D48" s="21" t="s">
        <v>3</v>
      </c>
      <c r="E48" s="8">
        <v>9.6999999999999993</v>
      </c>
      <c r="H48" s="20"/>
    </row>
    <row r="49" spans="1:8" ht="12.75">
      <c r="A49" s="61"/>
      <c r="B49" s="51"/>
      <c r="C49" s="22" t="s">
        <v>51</v>
      </c>
      <c r="D49" s="21" t="s">
        <v>3</v>
      </c>
      <c r="E49" s="10">
        <v>5.4</v>
      </c>
      <c r="H49" s="20"/>
    </row>
    <row r="50" spans="1:8" ht="12.75">
      <c r="A50" s="61"/>
      <c r="B50" s="51"/>
      <c r="C50" s="22" t="s">
        <v>52</v>
      </c>
      <c r="D50" s="21" t="s">
        <v>3</v>
      </c>
      <c r="E50" s="8" t="s">
        <v>15</v>
      </c>
      <c r="H50" s="20"/>
    </row>
    <row r="51" spans="1:8" ht="21">
      <c r="A51" s="61"/>
      <c r="B51" s="52"/>
      <c r="C51" s="22" t="s">
        <v>53</v>
      </c>
      <c r="D51" s="21" t="s">
        <v>3</v>
      </c>
      <c r="E51" s="10">
        <v>3</v>
      </c>
      <c r="H51" s="20"/>
    </row>
    <row r="52" spans="1:8" ht="12.75">
      <c r="A52" s="61"/>
      <c r="B52" s="46" t="s">
        <v>54</v>
      </c>
      <c r="C52" s="47"/>
      <c r="D52" s="21" t="s">
        <v>3</v>
      </c>
      <c r="E52" s="8" t="s">
        <v>15</v>
      </c>
      <c r="H52" s="20"/>
    </row>
    <row r="53" spans="1:8" ht="12.75">
      <c r="A53" s="61"/>
      <c r="B53" s="48" t="s">
        <v>55</v>
      </c>
      <c r="C53" s="49"/>
      <c r="D53" s="21" t="s">
        <v>3</v>
      </c>
      <c r="E53" s="10">
        <v>80.900000000000006</v>
      </c>
      <c r="H53" s="20"/>
    </row>
    <row r="54" spans="1:8" ht="12.75">
      <c r="A54" s="61"/>
      <c r="B54" s="50" t="s">
        <v>55</v>
      </c>
      <c r="C54" s="22" t="s">
        <v>56</v>
      </c>
      <c r="D54" s="21" t="s">
        <v>3</v>
      </c>
      <c r="E54" s="8">
        <v>17.100000000000001</v>
      </c>
      <c r="H54" s="20"/>
    </row>
    <row r="55" spans="1:8" ht="12.75">
      <c r="A55" s="61"/>
      <c r="B55" s="51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1"/>
      <c r="B56" s="51"/>
      <c r="C56" s="22" t="s">
        <v>58</v>
      </c>
      <c r="D56" s="21" t="s">
        <v>3</v>
      </c>
      <c r="E56" s="8">
        <v>13.2</v>
      </c>
      <c r="H56" s="20"/>
    </row>
    <row r="57" spans="1:8" ht="12.75">
      <c r="A57" s="61"/>
      <c r="B57" s="51"/>
      <c r="C57" s="22" t="s">
        <v>59</v>
      </c>
      <c r="D57" s="21" t="s">
        <v>3</v>
      </c>
      <c r="E57" s="10">
        <v>38.5</v>
      </c>
      <c r="H57" s="20"/>
    </row>
    <row r="58" spans="1:8" ht="12.75">
      <c r="A58" s="61"/>
      <c r="B58" s="51"/>
      <c r="C58" s="22" t="s">
        <v>60</v>
      </c>
      <c r="D58" s="21" t="s">
        <v>3</v>
      </c>
      <c r="E58" s="8">
        <v>5.0999999999999996</v>
      </c>
      <c r="H58" s="20"/>
    </row>
    <row r="59" spans="1:8" ht="12.75">
      <c r="A59" s="61"/>
      <c r="B59" s="52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1"/>
      <c r="B60" s="48" t="s">
        <v>62</v>
      </c>
      <c r="C60" s="49"/>
      <c r="D60" s="21" t="s">
        <v>3</v>
      </c>
      <c r="E60" s="8">
        <v>74.5</v>
      </c>
      <c r="H60" s="20"/>
    </row>
    <row r="61" spans="1:8" ht="12.75">
      <c r="A61" s="61"/>
      <c r="B61" s="50" t="s">
        <v>62</v>
      </c>
      <c r="C61" s="22" t="s">
        <v>63</v>
      </c>
      <c r="D61" s="21" t="s">
        <v>3</v>
      </c>
      <c r="E61" s="10">
        <v>57.9</v>
      </c>
      <c r="H61" s="20"/>
    </row>
    <row r="62" spans="1:8" ht="12.75">
      <c r="A62" s="61"/>
      <c r="B62" s="51"/>
      <c r="C62" s="22" t="s">
        <v>64</v>
      </c>
      <c r="D62" s="21" t="s">
        <v>3</v>
      </c>
      <c r="E62" s="8">
        <v>8.6999999999999993</v>
      </c>
      <c r="H62" s="20"/>
    </row>
    <row r="63" spans="1:8" ht="21">
      <c r="A63" s="61"/>
      <c r="B63" s="51"/>
      <c r="C63" s="22" t="s">
        <v>65</v>
      </c>
      <c r="D63" s="21" t="s">
        <v>3</v>
      </c>
      <c r="E63" s="10">
        <v>2.1</v>
      </c>
      <c r="H63" s="20"/>
    </row>
    <row r="64" spans="1:8" ht="12.75">
      <c r="A64" s="61"/>
      <c r="B64" s="51"/>
      <c r="C64" s="22" t="s">
        <v>66</v>
      </c>
      <c r="D64" s="21" t="s">
        <v>3</v>
      </c>
      <c r="E64" s="8" t="s">
        <v>15</v>
      </c>
      <c r="H64" s="20"/>
    </row>
    <row r="65" spans="1:9" ht="21">
      <c r="A65" s="61"/>
      <c r="B65" s="52"/>
      <c r="C65" s="22" t="s">
        <v>67</v>
      </c>
      <c r="D65" s="21" t="s">
        <v>3</v>
      </c>
      <c r="E65" s="10">
        <v>5.3</v>
      </c>
    </row>
    <row r="66" spans="1:9" ht="12.75">
      <c r="A66" s="62"/>
      <c r="B66" s="46" t="s">
        <v>68</v>
      </c>
      <c r="C66" s="47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16.100000000000001</v>
      </c>
      <c r="F75" s="24">
        <f>E75*(365.25/7)</f>
        <v>840.07500000000016</v>
      </c>
      <c r="G75" s="24">
        <v>0.99999999999999989</v>
      </c>
      <c r="H75" s="25"/>
      <c r="I75" s="24">
        <f>SUM(I77,I76)</f>
        <v>0.16461450133782737</v>
      </c>
    </row>
    <row r="76" spans="1:9">
      <c r="C76" s="24" t="s">
        <v>79</v>
      </c>
      <c r="D76" s="24"/>
      <c r="E76" s="19">
        <f>E75*G76</f>
        <v>6.6650537634408602</v>
      </c>
      <c r="F76" s="19">
        <f>E76*(365.25/7)</f>
        <v>347.77298387096778</v>
      </c>
      <c r="G76" s="19">
        <v>0.41397849462365588</v>
      </c>
      <c r="I76" s="19">
        <f>F76*AVERAGE(H78:H79)</f>
        <v>6.8146863457057574E-2</v>
      </c>
    </row>
    <row r="77" spans="1:9">
      <c r="C77" s="24" t="s">
        <v>80</v>
      </c>
      <c r="D77" s="24"/>
      <c r="E77" s="19">
        <f>G77*E75</f>
        <v>9.4349462365591386</v>
      </c>
      <c r="F77" s="19">
        <f>E77*(365.25/7)</f>
        <v>492.30201612903221</v>
      </c>
      <c r="G77" s="19">
        <v>0.58602150537634401</v>
      </c>
      <c r="I77" s="19">
        <f>F77*AVERAGE(H78:H79)</f>
        <v>9.6467637880769799E-2</v>
      </c>
    </row>
    <row r="78" spans="1:9">
      <c r="C78" s="24"/>
      <c r="D78" s="2" t="s">
        <v>82</v>
      </c>
      <c r="H78" s="23">
        <f>B466</f>
        <v>1.8436804730104599E-4</v>
      </c>
    </row>
    <row r="79" spans="1:9">
      <c r="C79" s="24"/>
      <c r="D79" s="19" t="s">
        <v>81</v>
      </c>
      <c r="F79" s="24"/>
      <c r="H79" s="23">
        <f>B452</f>
        <v>2.0753625014341401E-4</v>
      </c>
    </row>
    <row r="80" spans="1:9" s="24" customFormat="1">
      <c r="B80" s="24" t="s">
        <v>83</v>
      </c>
      <c r="E80" s="24">
        <f>E6</f>
        <v>21.4</v>
      </c>
      <c r="F80" s="24">
        <f>E80*(365.25/7)</f>
        <v>1116.6214285714286</v>
      </c>
      <c r="G80" s="24">
        <v>1</v>
      </c>
      <c r="H80" s="25"/>
      <c r="I80" s="24">
        <f>SUM(I81,I84)</f>
        <v>0.29933454596321907</v>
      </c>
    </row>
    <row r="81" spans="1:9">
      <c r="A81" s="19"/>
      <c r="C81" s="24" t="s">
        <v>84</v>
      </c>
      <c r="D81" s="24"/>
      <c r="E81" s="19">
        <f>G81*E80</f>
        <v>18.30382978723404</v>
      </c>
      <c r="F81" s="19">
        <f>E81*(365.25/7)</f>
        <v>955.06768996960477</v>
      </c>
      <c r="G81" s="19">
        <v>0.85531914893617023</v>
      </c>
      <c r="I81" s="19">
        <f>F81*AVERAGE(H82:H83)</f>
        <v>0.22525998051329876</v>
      </c>
    </row>
    <row r="82" spans="1:9">
      <c r="A82" s="19"/>
      <c r="C82" s="24"/>
      <c r="D82" s="2" t="s">
        <v>86</v>
      </c>
      <c r="H82" s="23">
        <f>B455</f>
        <v>2.9047921153145501E-4</v>
      </c>
    </row>
    <row r="83" spans="1:9">
      <c r="A83" s="19"/>
      <c r="C83" s="24"/>
      <c r="D83" s="1" t="s">
        <v>85</v>
      </c>
      <c r="F83" s="24"/>
      <c r="H83" s="23">
        <f>B453</f>
        <v>1.8123600379630399E-4</v>
      </c>
    </row>
    <row r="84" spans="1:9">
      <c r="A84" s="19"/>
      <c r="C84" s="24" t="s">
        <v>88</v>
      </c>
      <c r="D84" s="24"/>
      <c r="E84" s="19">
        <f>G84*E80</f>
        <v>3.0961702127659572</v>
      </c>
      <c r="F84" s="19">
        <f>E84*(365.25/7)</f>
        <v>161.55373860182371</v>
      </c>
      <c r="G84" s="19">
        <v>0.14468085106382977</v>
      </c>
      <c r="I84" s="19">
        <f>F84*AVERAGE(H85:H86)</f>
        <v>7.4074565449920304E-2</v>
      </c>
    </row>
    <row r="85" spans="1:9">
      <c r="A85" s="19"/>
      <c r="C85" s="24"/>
      <c r="D85" s="1" t="s">
        <v>89</v>
      </c>
      <c r="F85" s="24"/>
      <c r="H85" s="23">
        <f>B457</f>
        <v>5.8372345228633899E-4</v>
      </c>
    </row>
    <row r="86" spans="1:9">
      <c r="A86" s="19"/>
      <c r="C86" s="24"/>
      <c r="D86" s="1" t="s">
        <v>90</v>
      </c>
      <c r="F86" s="24"/>
      <c r="H86" s="23">
        <f>B464</f>
        <v>3.3330348984453301E-4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67.3</v>
      </c>
      <c r="F88" s="24">
        <f>E88*(365.25/7)</f>
        <v>3511.6178571428572</v>
      </c>
      <c r="G88" s="24">
        <v>1</v>
      </c>
      <c r="H88" s="25"/>
      <c r="I88" s="24">
        <f>SUM(I89,I91,I94,I96,I98,I100)</f>
        <v>0.66694918668615633</v>
      </c>
    </row>
    <row r="89" spans="1:9">
      <c r="A89" s="19"/>
      <c r="C89" s="24" t="s">
        <v>91</v>
      </c>
      <c r="D89" s="24"/>
      <c r="E89" s="19">
        <f>G89*E88</f>
        <v>15.439946018893389</v>
      </c>
      <c r="F89" s="19">
        <f>E89*(365.25/7)</f>
        <v>805.63432620011577</v>
      </c>
      <c r="G89" s="19">
        <v>0.22941970310391366</v>
      </c>
      <c r="I89" s="19">
        <f>F89*H90</f>
        <v>0.14853322756020926</v>
      </c>
    </row>
    <row r="90" spans="1:9">
      <c r="A90" s="19"/>
      <c r="C90" s="24"/>
      <c r="D90" s="19" t="s">
        <v>82</v>
      </c>
      <c r="F90" s="24"/>
      <c r="H90" s="23">
        <f>B466</f>
        <v>1.8436804730104599E-4</v>
      </c>
    </row>
    <row r="91" spans="1:9">
      <c r="A91" s="19"/>
      <c r="C91" s="24" t="s">
        <v>92</v>
      </c>
      <c r="E91" s="26">
        <f>G91*E88</f>
        <v>10.626315789473683</v>
      </c>
      <c r="F91" s="19">
        <f>E91*(365.25/7)</f>
        <v>554.46597744360895</v>
      </c>
      <c r="G91" s="19">
        <v>0.15789473684210525</v>
      </c>
      <c r="I91" s="19">
        <f>F91*AVERAGE(H92:H93)</f>
        <v>0.12174486905338822</v>
      </c>
    </row>
    <row r="92" spans="1:9">
      <c r="A92" s="19"/>
      <c r="C92" s="24"/>
      <c r="D92" s="2" t="s">
        <v>86</v>
      </c>
      <c r="E92" s="26"/>
      <c r="H92" s="23">
        <f>B455</f>
        <v>2.9047921153145501E-4</v>
      </c>
    </row>
    <row r="93" spans="1:9">
      <c r="A93" s="19"/>
      <c r="C93" s="24"/>
      <c r="D93" s="19" t="s">
        <v>93</v>
      </c>
      <c r="F93" s="24"/>
      <c r="H93" s="23">
        <f>B454</f>
        <v>1.4866358173675799E-4</v>
      </c>
    </row>
    <row r="94" spans="1:9">
      <c r="A94" s="19"/>
      <c r="C94" s="24" t="s">
        <v>95</v>
      </c>
      <c r="E94" s="19">
        <f>G94*E88</f>
        <v>1.9981106612685564</v>
      </c>
      <c r="F94" s="19">
        <f>E94*(365.25/7)</f>
        <v>104.25855986119147</v>
      </c>
      <c r="G94" s="19">
        <v>2.9689608636977064E-2</v>
      </c>
      <c r="I94" s="19">
        <f>F94*H95</f>
        <v>1.9221947096027085E-2</v>
      </c>
    </row>
    <row r="95" spans="1:9">
      <c r="A95" s="19"/>
      <c r="C95" s="24"/>
      <c r="D95" s="27" t="s">
        <v>82</v>
      </c>
      <c r="F95" s="24"/>
      <c r="H95" s="23">
        <f>B466</f>
        <v>1.8436804730104599E-4</v>
      </c>
    </row>
    <row r="96" spans="1:9">
      <c r="A96" s="19"/>
      <c r="C96" s="24" t="s">
        <v>96</v>
      </c>
      <c r="E96" s="26">
        <f>G96*E88</f>
        <v>3.451282051282051</v>
      </c>
      <c r="F96" s="19">
        <f>E96*(365.25/7)</f>
        <v>180.08296703296702</v>
      </c>
      <c r="G96" s="19">
        <v>5.128205128205128E-2</v>
      </c>
      <c r="I96" s="19">
        <f>F96*H97</f>
        <v>3.3201544984046767E-2</v>
      </c>
    </row>
    <row r="97" spans="1:9">
      <c r="A97" s="19"/>
      <c r="C97" s="24"/>
      <c r="D97" s="27" t="s">
        <v>82</v>
      </c>
      <c r="H97" s="23">
        <f>B466</f>
        <v>1.8436804730104599E-4</v>
      </c>
    </row>
    <row r="98" spans="1:9">
      <c r="A98" s="19"/>
      <c r="C98" s="24" t="s">
        <v>97</v>
      </c>
      <c r="D98" s="24"/>
      <c r="E98" s="19">
        <f>G98*E88</f>
        <v>8.6282051282051295</v>
      </c>
      <c r="F98" s="19">
        <f>E98*(365.25/7)</f>
        <v>450.20741758241769</v>
      </c>
      <c r="G98" s="19">
        <v>0.12820512820512822</v>
      </c>
      <c r="I98" s="19">
        <f>F98*H99</f>
        <v>8.3003862460116956E-2</v>
      </c>
    </row>
    <row r="99" spans="1:9">
      <c r="A99" s="19"/>
      <c r="C99" s="24"/>
      <c r="D99" s="27" t="s">
        <v>82</v>
      </c>
      <c r="H99" s="23">
        <f>B466</f>
        <v>1.8436804730104599E-4</v>
      </c>
    </row>
    <row r="100" spans="1:9">
      <c r="A100" s="19"/>
      <c r="C100" s="24" t="s">
        <v>98</v>
      </c>
      <c r="D100" s="24"/>
      <c r="E100" s="19">
        <f>G100*E88</f>
        <v>27.156140350877195</v>
      </c>
      <c r="F100" s="19">
        <f>E100*(365.25/7)</f>
        <v>1416.9686090225566</v>
      </c>
      <c r="G100" s="19">
        <v>0.40350877192982459</v>
      </c>
      <c r="I100" s="19">
        <f>F100*H101</f>
        <v>0.26124373553236807</v>
      </c>
    </row>
    <row r="101" spans="1:9">
      <c r="A101" s="19"/>
      <c r="C101" s="24"/>
      <c r="D101" s="27" t="s">
        <v>82</v>
      </c>
      <c r="F101" s="24"/>
      <c r="H101" s="23">
        <f>B466</f>
        <v>1.8436804730104599E-4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7.9</v>
      </c>
      <c r="F103" s="24">
        <f>E103*(365.25/7)</f>
        <v>412.21071428571435</v>
      </c>
      <c r="G103" s="24">
        <v>1</v>
      </c>
      <c r="H103" s="25"/>
      <c r="I103" s="24">
        <f>SUM(I104:I105)</f>
        <v>6.6349918435105348E-2</v>
      </c>
    </row>
    <row r="104" spans="1:9">
      <c r="A104" s="19"/>
      <c r="C104" s="24" t="s">
        <v>99</v>
      </c>
      <c r="D104" s="24"/>
      <c r="E104" s="19">
        <f>G104*E103</f>
        <v>2.2571428571428571</v>
      </c>
      <c r="F104" s="19">
        <f>E104*(365.25/7)</f>
        <v>117.77448979591837</v>
      </c>
      <c r="G104" s="19">
        <v>0.2857142857142857</v>
      </c>
      <c r="I104" s="19">
        <f>F104*AVERAGE(H106:H106)</f>
        <v>1.8957119552887244E-2</v>
      </c>
    </row>
    <row r="105" spans="1:9">
      <c r="A105" s="19"/>
      <c r="C105" s="24" t="s">
        <v>100</v>
      </c>
      <c r="D105" s="24"/>
      <c r="E105" s="19">
        <f>G105*E103</f>
        <v>5.6428571428571432</v>
      </c>
      <c r="F105" s="19">
        <f>E105*(365.25/7)</f>
        <v>294.43622448979596</v>
      </c>
      <c r="G105" s="19">
        <v>0.7142857142857143</v>
      </c>
      <c r="I105" s="19">
        <f>F105*AVERAGE(H106:H106)</f>
        <v>4.7392798882218111E-2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1.6096116897416801E-4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28.1</v>
      </c>
      <c r="F108" s="24">
        <f>E108*(365.25/7)</f>
        <v>1466.2178571428574</v>
      </c>
      <c r="G108" s="24">
        <v>0.9973821989528795</v>
      </c>
      <c r="H108" s="25"/>
      <c r="I108" s="24">
        <f>F108*H112</f>
        <v>0.1283725479994369</v>
      </c>
    </row>
    <row r="109" spans="1:9">
      <c r="C109" s="24" t="s">
        <v>102</v>
      </c>
      <c r="D109" s="24"/>
      <c r="E109" s="19">
        <f>G109*E108</f>
        <v>12.431675392670156</v>
      </c>
      <c r="F109" s="19">
        <f>E109*(365.25/7)</f>
        <v>648.66706245325349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15.594764397905758</v>
      </c>
      <c r="F110" s="19">
        <f>E110*(365.25/7)</f>
        <v>813.71252804786832</v>
      </c>
      <c r="G110" s="19">
        <v>0.55497382198952872</v>
      </c>
    </row>
    <row r="111" spans="1:9">
      <c r="C111" s="24" t="s">
        <v>104</v>
      </c>
      <c r="D111" s="24">
        <f>F108-SUM(F109:F110)</f>
        <v>3.8382666417355722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8.75535292208143E-5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140.80000000000001</v>
      </c>
      <c r="F122" s="28">
        <f>E122*(365.25/7)</f>
        <v>7346.7428571428582</v>
      </c>
      <c r="H122" s="29"/>
      <c r="I122" s="28">
        <f>SUM(I108,I103,I88,I80,I75)</f>
        <v>1.3256207004217451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15.7</v>
      </c>
      <c r="F125" s="24">
        <f t="shared" ref="F125:F133" si="0">E125*(365.25/7)</f>
        <v>819.20357142857142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5.2333333333333325</v>
      </c>
      <c r="F126" s="19">
        <f t="shared" si="0"/>
        <v>273.06785714285712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6.5215384615384604</v>
      </c>
      <c r="F127" s="19">
        <f t="shared" si="0"/>
        <v>340.28456043956038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1.6102564102564101</v>
      </c>
      <c r="F128" s="19">
        <f t="shared" si="0"/>
        <v>84.020879120879115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2.3348717948717947</v>
      </c>
      <c r="F129" s="19">
        <f t="shared" si="0"/>
        <v>121.83027472527472</v>
      </c>
      <c r="G129" s="19">
        <v>0.14871794871794872</v>
      </c>
    </row>
    <row r="130" spans="1:9" s="24" customFormat="1">
      <c r="B130" s="24" t="s">
        <v>13</v>
      </c>
      <c r="E130" s="24">
        <f>E12</f>
        <v>6.5</v>
      </c>
      <c r="F130" s="19">
        <f t="shared" si="0"/>
        <v>339.16071428571428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6.5</v>
      </c>
      <c r="F131" s="19">
        <f t="shared" si="0"/>
        <v>339.16071428571428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1.6096116897416801E-4</v>
      </c>
    </row>
    <row r="135" spans="1:9" s="28" customFormat="1">
      <c r="A135" s="28" t="s">
        <v>112</v>
      </c>
      <c r="E135" s="28">
        <f>E10</f>
        <v>22.1</v>
      </c>
      <c r="F135" s="28">
        <f>E135*(365.25/7)</f>
        <v>1153.1464285714287</v>
      </c>
      <c r="H135" s="29"/>
      <c r="I135" s="28">
        <f>F135*H134</f>
        <v>0.18561179714124409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21.7</v>
      </c>
      <c r="F138" s="24">
        <f t="shared" ref="F138:F151" si="1">E138*(365.25/7)</f>
        <v>1132.2750000000001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6.2112318840579706</v>
      </c>
      <c r="F139" s="19">
        <f t="shared" si="1"/>
        <v>324.09320652173909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3.4594202898550726</v>
      </c>
      <c r="F140" s="19">
        <f t="shared" si="1"/>
        <v>180.50760869565218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8.0981884057971012</v>
      </c>
      <c r="F141" s="19">
        <f t="shared" si="1"/>
        <v>422.55190217391305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2.0442028985507248</v>
      </c>
      <c r="F142" s="19">
        <f t="shared" si="1"/>
        <v>106.66358695652175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0.62898550724637681</v>
      </c>
      <c r="F143" s="19">
        <f t="shared" si="1"/>
        <v>32.819565217391307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0.55036231884057962</v>
      </c>
      <c r="F144" s="19">
        <f t="shared" si="1"/>
        <v>28.717119565217388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0.78623188405797106</v>
      </c>
      <c r="F145" s="19">
        <f t="shared" si="1"/>
        <v>41.024456521739133</v>
      </c>
      <c r="G145" s="19">
        <v>3.6231884057971016E-2</v>
      </c>
    </row>
    <row r="146" spans="1:9" s="24" customFormat="1">
      <c r="B146" s="24" t="s">
        <v>18</v>
      </c>
      <c r="E146" s="24">
        <f>E16</f>
        <v>5.8</v>
      </c>
      <c r="F146" s="24">
        <f t="shared" si="1"/>
        <v>302.6357142857143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2.4322580645161289</v>
      </c>
      <c r="F147" s="19">
        <f t="shared" si="1"/>
        <v>126.91175115207373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0.6548387096774192</v>
      </c>
      <c r="F148" s="19">
        <f t="shared" si="1"/>
        <v>34.16854838709677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2.0580645161290323</v>
      </c>
      <c r="F149" s="19">
        <f t="shared" si="1"/>
        <v>107.38686635944701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0.46774193548387094</v>
      </c>
      <c r="F150" s="19">
        <f t="shared" si="1"/>
        <v>24.406105990783409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0.18709677419354837</v>
      </c>
      <c r="F151" s="19">
        <f t="shared" si="1"/>
        <v>9.7624423963133626</v>
      </c>
      <c r="G151" s="19">
        <v>3.2258064516129031E-2</v>
      </c>
    </row>
    <row r="152" spans="1:9">
      <c r="C152" s="24"/>
      <c r="D152" s="2" t="s">
        <v>125</v>
      </c>
      <c r="H152" s="23">
        <f>B468</f>
        <v>1.9783800273003599E-4</v>
      </c>
    </row>
    <row r="153" spans="1:9">
      <c r="C153" s="24"/>
      <c r="D153" s="3" t="s">
        <v>126</v>
      </c>
      <c r="F153" s="24"/>
      <c r="G153" s="28"/>
      <c r="H153" s="23">
        <f>B469</f>
        <v>9.1374598860871899E-5</v>
      </c>
    </row>
    <row r="154" spans="1:9" s="28" customFormat="1">
      <c r="A154" s="28" t="s">
        <v>127</v>
      </c>
      <c r="E154" s="28">
        <f>E14</f>
        <v>27.4</v>
      </c>
      <c r="F154" s="28">
        <f>E154*(365.25/7)</f>
        <v>1429.6928571428571</v>
      </c>
      <c r="H154" s="29"/>
      <c r="I154" s="28">
        <f>F154*AVERAGE(H152:H153)</f>
        <v>0.20674259534511197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49.8</v>
      </c>
      <c r="F157" s="24">
        <f>E157*(365.25/7)</f>
        <v>2598.4928571428572</v>
      </c>
      <c r="G157" s="24">
        <v>1.0151057401812689</v>
      </c>
      <c r="H157" s="25"/>
      <c r="I157" s="24">
        <f>F157*AVERAGE(H159:H160)</f>
        <v>0.25077740006682298</v>
      </c>
    </row>
    <row r="158" spans="1:9">
      <c r="C158" s="24" t="s">
        <v>20</v>
      </c>
      <c r="D158" s="24"/>
      <c r="E158" s="26">
        <f>G158*E157</f>
        <v>49.8</v>
      </c>
      <c r="F158" s="19">
        <f>E158*(365.25/7)</f>
        <v>2598.4928571428572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5.8936399512656897E-5</v>
      </c>
    </row>
    <row r="160" spans="1:9">
      <c r="D160" s="31" t="s">
        <v>129</v>
      </c>
      <c r="E160" s="26"/>
      <c r="F160" s="24"/>
      <c r="H160" s="23">
        <f>B492</f>
        <v>1.3408117941004401E-4</v>
      </c>
    </row>
    <row r="161" spans="2:9" s="24" customFormat="1">
      <c r="B161" s="24" t="s">
        <v>21</v>
      </c>
      <c r="E161" s="30">
        <f>E19</f>
        <v>42.6</v>
      </c>
      <c r="F161" s="24">
        <f>E161*(365.25/7)</f>
        <v>2222.8071428571429</v>
      </c>
      <c r="G161" s="24">
        <v>1</v>
      </c>
      <c r="H161" s="25"/>
      <c r="I161" s="24">
        <f>SUM(I162,I168,I164)</f>
        <v>0.34257277793470603</v>
      </c>
    </row>
    <row r="162" spans="2:9">
      <c r="C162" s="24" t="s">
        <v>130</v>
      </c>
      <c r="D162" s="24"/>
      <c r="E162" s="26">
        <f>G162*E161</f>
        <v>26.485393258426971</v>
      </c>
      <c r="F162" s="19">
        <f>E162*(365.25/7)</f>
        <v>1381.9699839486359</v>
      </c>
      <c r="G162" s="19">
        <v>0.62172284644194764</v>
      </c>
      <c r="I162" s="19">
        <f>F162*H163</f>
        <v>0.18529616535711269</v>
      </c>
    </row>
    <row r="163" spans="2:9">
      <c r="C163" s="24"/>
      <c r="D163" s="31" t="s">
        <v>129</v>
      </c>
      <c r="E163" s="26"/>
      <c r="F163" s="24"/>
      <c r="H163" s="23">
        <f>B492</f>
        <v>1.3408117941004401E-4</v>
      </c>
    </row>
    <row r="164" spans="2:9">
      <c r="C164" s="24" t="s">
        <v>131</v>
      </c>
      <c r="D164" s="24"/>
      <c r="E164" s="26">
        <f>G164*E161</f>
        <v>2.2337078651685394</v>
      </c>
      <c r="F164" s="19">
        <f>E164*(365.25/7)</f>
        <v>116.55168539325844</v>
      </c>
      <c r="G164" s="19">
        <v>5.2434456928838948E-2</v>
      </c>
      <c r="I164" s="19">
        <f>F164*AVERAGE(H165:H167)</f>
        <v>6.0163562059106598E-2</v>
      </c>
    </row>
    <row r="165" spans="2:9">
      <c r="C165" s="24"/>
      <c r="D165" s="31" t="s">
        <v>132</v>
      </c>
      <c r="E165" s="26"/>
      <c r="F165" s="24"/>
      <c r="H165" s="23">
        <f>B479</f>
        <v>8.3899075325234501E-4</v>
      </c>
    </row>
    <row r="166" spans="2:9">
      <c r="C166" s="24"/>
      <c r="D166" s="31" t="s">
        <v>133</v>
      </c>
      <c r="E166" s="26"/>
      <c r="F166" s="24"/>
      <c r="H166" s="23">
        <f>B478</f>
        <v>4.6337524758036899E-4</v>
      </c>
    </row>
    <row r="167" spans="2:9">
      <c r="C167" s="24"/>
      <c r="D167" s="31" t="s">
        <v>134</v>
      </c>
      <c r="E167" s="26"/>
      <c r="F167" s="24"/>
      <c r="H167" s="23">
        <f>B470</f>
        <v>2.4622324151349502E-4</v>
      </c>
    </row>
    <row r="168" spans="2:9">
      <c r="C168" s="24" t="s">
        <v>135</v>
      </c>
      <c r="D168" s="24"/>
      <c r="E168" s="26">
        <f>G168*E161</f>
        <v>13.880898876404494</v>
      </c>
      <c r="F168" s="19">
        <f>E168*(365.25/7)</f>
        <v>724.28547351524878</v>
      </c>
      <c r="G168" s="19">
        <v>0.32584269662921345</v>
      </c>
      <c r="I168" s="19">
        <f>F168*H169</f>
        <v>9.7113050518486746E-2</v>
      </c>
    </row>
    <row r="169" spans="2:9">
      <c r="C169" s="24"/>
      <c r="D169" s="31" t="s">
        <v>129</v>
      </c>
      <c r="E169" s="26"/>
      <c r="F169" s="24"/>
      <c r="H169" s="23">
        <f>B492</f>
        <v>1.3408117941004401E-4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13.600000000000009</v>
      </c>
      <c r="F170" s="24">
        <f>E170*(365.25/7)</f>
        <v>709.62857142857195</v>
      </c>
      <c r="G170" s="24">
        <v>1</v>
      </c>
      <c r="H170" s="25"/>
      <c r="I170" s="24">
        <f>SUM(I171,I175)</f>
        <v>0.11805842362751463</v>
      </c>
    </row>
    <row r="171" spans="2:9">
      <c r="C171" s="24" t="s">
        <v>137</v>
      </c>
      <c r="D171" s="24"/>
      <c r="E171" s="26">
        <f>G171*E170</f>
        <v>2.4650000000000016</v>
      </c>
      <c r="F171" s="19">
        <f>E171*(365.25/7)</f>
        <v>128.62017857142865</v>
      </c>
      <c r="G171" s="19">
        <v>0.18124999999999999</v>
      </c>
      <c r="I171" s="19">
        <f>F171*AVERAGE(H172:H174)</f>
        <v>6.6393274961454266E-2</v>
      </c>
    </row>
    <row r="172" spans="2:9">
      <c r="C172" s="24"/>
      <c r="D172" s="31" t="s">
        <v>132</v>
      </c>
      <c r="E172" s="26"/>
      <c r="F172" s="24"/>
      <c r="H172" s="23">
        <f>B479</f>
        <v>8.3899075325234501E-4</v>
      </c>
    </row>
    <row r="173" spans="2:9">
      <c r="C173" s="24"/>
      <c r="D173" s="31" t="s">
        <v>133</v>
      </c>
      <c r="E173" s="26"/>
      <c r="F173" s="24"/>
      <c r="H173" s="23">
        <f>B478</f>
        <v>4.6337524758036899E-4</v>
      </c>
    </row>
    <row r="174" spans="2:9">
      <c r="C174" s="24"/>
      <c r="D174" s="31" t="s">
        <v>134</v>
      </c>
      <c r="E174" s="26"/>
      <c r="F174" s="24"/>
      <c r="H174" s="23">
        <f>B470</f>
        <v>2.4622324151349502E-4</v>
      </c>
    </row>
    <row r="175" spans="2:9">
      <c r="C175" s="24" t="s">
        <v>138</v>
      </c>
      <c r="D175" s="24"/>
      <c r="E175" s="26">
        <f>G175*E170</f>
        <v>11.135000000000007</v>
      </c>
      <c r="F175" s="19">
        <f>E175*(365.25/7)</f>
        <v>581.00839285714324</v>
      </c>
      <c r="G175" s="19">
        <v>0.81874999999999998</v>
      </c>
      <c r="I175" s="19">
        <f>F175*H176</f>
        <v>5.1665148666060368E-2</v>
      </c>
    </row>
    <row r="176" spans="2:9">
      <c r="C176" s="24"/>
      <c r="D176" s="31" t="s">
        <v>139</v>
      </c>
      <c r="E176" s="26"/>
      <c r="F176" s="24"/>
      <c r="H176" s="23">
        <f>B555</f>
        <v>8.8923239838230102E-5</v>
      </c>
    </row>
    <row r="177" spans="1:9" s="24" customFormat="1">
      <c r="B177" s="24" t="s">
        <v>23</v>
      </c>
      <c r="E177" s="30">
        <f>E21</f>
        <v>23.3</v>
      </c>
      <c r="F177" s="24">
        <f>E177*(365.25/7)</f>
        <v>1215.7607142857144</v>
      </c>
      <c r="G177" s="24">
        <v>0.99595141700404854</v>
      </c>
      <c r="H177" s="25"/>
      <c r="I177" s="24">
        <f>SUM(I178,I180,I182,I184)</f>
        <v>8.6000408431258363E-2</v>
      </c>
    </row>
    <row r="178" spans="1:9">
      <c r="A178" s="32"/>
      <c r="C178" s="24" t="s">
        <v>140</v>
      </c>
      <c r="D178" s="24"/>
      <c r="E178" s="26">
        <f>G178*E177</f>
        <v>2.0753036437246966</v>
      </c>
      <c r="F178" s="19">
        <f>E178*(365.25/7)</f>
        <v>108.28637941006363</v>
      </c>
      <c r="G178" s="19">
        <v>8.9068825910931182E-2</v>
      </c>
      <c r="I178" s="19">
        <f>F178*H179</f>
        <v>1.3030078646285036E-2</v>
      </c>
    </row>
    <row r="179" spans="1:9">
      <c r="D179" s="31" t="s">
        <v>140</v>
      </c>
      <c r="E179" s="26"/>
      <c r="H179" s="23">
        <f>B489</f>
        <v>1.2032980248552E-4</v>
      </c>
    </row>
    <row r="180" spans="1:9">
      <c r="C180" s="24" t="s">
        <v>141</v>
      </c>
      <c r="D180" s="24"/>
      <c r="E180" s="26">
        <f>G180*E177</f>
        <v>0.94331983805668018</v>
      </c>
      <c r="F180" s="19">
        <f>E180*(365.25/7)</f>
        <v>49.22108155002892</v>
      </c>
      <c r="G180" s="19">
        <v>4.048582995951417E-2</v>
      </c>
      <c r="I180" s="19">
        <f>F180*H181</f>
        <v>7.8522991847696112E-3</v>
      </c>
    </row>
    <row r="181" spans="1:9">
      <c r="D181" s="31" t="s">
        <v>142</v>
      </c>
      <c r="E181" s="26"/>
      <c r="H181" s="23">
        <f>B491</f>
        <v>1.5953121990601601E-4</v>
      </c>
    </row>
    <row r="182" spans="1:9">
      <c r="C182" s="24" t="s">
        <v>143</v>
      </c>
      <c r="D182" s="24"/>
      <c r="E182" s="26">
        <f>G182*E177</f>
        <v>20.187044534412955</v>
      </c>
      <c r="F182" s="19">
        <f>E182*(365.25/7)</f>
        <v>1053.3311451706188</v>
      </c>
      <c r="G182" s="19">
        <v>0.8663967611336032</v>
      </c>
      <c r="I182" s="19">
        <f>F182*H183</f>
        <v>6.4742800742256912E-2</v>
      </c>
    </row>
    <row r="183" spans="1:9">
      <c r="D183" s="31" t="s">
        <v>144</v>
      </c>
      <c r="E183" s="26"/>
      <c r="F183" s="24"/>
      <c r="H183" s="23">
        <f>B541</f>
        <v>6.1464811934113902E-5</v>
      </c>
    </row>
    <row r="184" spans="1:9">
      <c r="C184" s="24" t="s">
        <v>145</v>
      </c>
      <c r="D184" s="32">
        <f>F177-SUM(F182,F180,F178)</f>
        <v>4.9221081550031158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3.752298579468044E-4</v>
      </c>
    </row>
    <row r="185" spans="1:9">
      <c r="D185" s="27" t="s">
        <v>146</v>
      </c>
      <c r="E185" s="26"/>
      <c r="F185" s="24"/>
      <c r="H185" s="23">
        <f>B540</f>
        <v>7.6233566213980704E-5</v>
      </c>
    </row>
    <row r="186" spans="1:9" s="24" customFormat="1">
      <c r="B186" s="24" t="s">
        <v>24</v>
      </c>
      <c r="E186" s="30">
        <f>E22</f>
        <v>35.5</v>
      </c>
      <c r="F186" s="24">
        <f>E186*(365.25/7)</f>
        <v>1852.3392857142858</v>
      </c>
      <c r="G186" s="24">
        <v>0.99722991689750695</v>
      </c>
      <c r="H186" s="25"/>
      <c r="I186" s="24">
        <f>SUM(I187,I189,I191,I193,I195)</f>
        <v>3.0845883651655357</v>
      </c>
    </row>
    <row r="187" spans="1:9">
      <c r="C187" s="24" t="s">
        <v>147</v>
      </c>
      <c r="D187" s="24"/>
      <c r="E187" s="26">
        <f>G187*E186</f>
        <v>30.58310249307479</v>
      </c>
      <c r="F187" s="19">
        <f>E187*(365.25/7)</f>
        <v>1595.7825979422239</v>
      </c>
      <c r="G187" s="19">
        <v>0.86149584487534625</v>
      </c>
      <c r="I187" s="19">
        <f>F187*H188</f>
        <v>2.9411859994028129</v>
      </c>
    </row>
    <row r="188" spans="1:9">
      <c r="D188" s="31" t="s">
        <v>148</v>
      </c>
      <c r="E188" s="26"/>
      <c r="H188" s="23">
        <f>B486</f>
        <v>1.8430994317117501E-3</v>
      </c>
    </row>
    <row r="189" spans="1:9">
      <c r="C189" s="24" t="s">
        <v>149</v>
      </c>
      <c r="D189" s="24"/>
      <c r="E189" s="26">
        <f>G189*E186</f>
        <v>3.4418282548476449</v>
      </c>
      <c r="F189" s="19">
        <f>E189*(365.25/7)</f>
        <v>179.5896814404432</v>
      </c>
      <c r="G189" s="19">
        <v>9.6952908587257608E-2</v>
      </c>
      <c r="I189" s="19">
        <f>F189*H190</f>
        <v>0.12537750978955017</v>
      </c>
    </row>
    <row r="190" spans="1:9">
      <c r="C190" s="24"/>
      <c r="D190" s="31" t="s">
        <v>150</v>
      </c>
      <c r="E190" s="26"/>
      <c r="H190" s="23">
        <f>B488</f>
        <v>6.9813314876405498E-4</v>
      </c>
    </row>
    <row r="191" spans="1:9">
      <c r="C191" s="24" t="s">
        <v>151</v>
      </c>
      <c r="D191" s="24"/>
      <c r="E191" s="26">
        <f>G191*E186</f>
        <v>1.0817174515235457</v>
      </c>
      <c r="F191" s="19">
        <f>E191*(365.25/7)</f>
        <v>56.44247130985358</v>
      </c>
      <c r="G191" s="19">
        <v>3.0470914127423823E-2</v>
      </c>
      <c r="I191" s="19">
        <f>F191*H192</f>
        <v>1.4334682019277244E-2</v>
      </c>
    </row>
    <row r="192" spans="1:9">
      <c r="C192" s="24"/>
      <c r="D192" s="31" t="s">
        <v>152</v>
      </c>
      <c r="E192" s="26"/>
      <c r="H192" s="23">
        <f>B459</f>
        <v>2.53969779965583E-4</v>
      </c>
    </row>
    <row r="193" spans="1:9">
      <c r="C193" s="24" t="s">
        <v>153</v>
      </c>
      <c r="D193" s="32">
        <f>F186-SUM(F187,F189,F191,F195)</f>
        <v>5.1311337554413967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9.22543488473831E-4</v>
      </c>
    </row>
    <row r="194" spans="1:9">
      <c r="C194" s="24"/>
      <c r="D194" s="31" t="s">
        <v>154</v>
      </c>
      <c r="E194" s="26"/>
      <c r="H194" s="23">
        <f>B473</f>
        <v>1.7979330347713199E-4</v>
      </c>
    </row>
    <row r="195" spans="1:9">
      <c r="C195" s="24" t="s">
        <v>155</v>
      </c>
      <c r="D195" s="24"/>
      <c r="E195" s="26">
        <f>G195*E186</f>
        <v>0.29501385041551242</v>
      </c>
      <c r="F195" s="19">
        <f>E195*(365.25/7)</f>
        <v>15.393401266323702</v>
      </c>
      <c r="G195" s="19">
        <v>8.3102493074792231E-3</v>
      </c>
      <c r="I195" s="19">
        <f>F195*H196</f>
        <v>2.7676304654214051E-3</v>
      </c>
    </row>
    <row r="196" spans="1:9">
      <c r="C196" s="24"/>
      <c r="D196" s="31" t="s">
        <v>154</v>
      </c>
      <c r="E196" s="26"/>
      <c r="H196" s="23">
        <f>B473</f>
        <v>1.7979330347713199E-4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13.600000000000009</v>
      </c>
      <c r="F197" s="24">
        <f>E197*(365.25/7)</f>
        <v>709.62857142857195</v>
      </c>
      <c r="G197" s="24">
        <v>1</v>
      </c>
      <c r="H197" s="25"/>
      <c r="I197" s="24">
        <f>F197*H199</f>
        <v>3.5921451257346783E-2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5.0620074646983798E-5</v>
      </c>
    </row>
    <row r="200" spans="1:9" s="28" customFormat="1">
      <c r="A200" s="28" t="s">
        <v>157</v>
      </c>
      <c r="E200" s="33">
        <f>E17</f>
        <v>178.4</v>
      </c>
      <c r="F200" s="28">
        <f>E200*(365.25/7)</f>
        <v>9308.6571428571442</v>
      </c>
      <c r="H200" s="29"/>
      <c r="I200" s="28">
        <f>SUM(I161,I170,I157,I177,I186,I197)</f>
        <v>3.9179188264831843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17.8</v>
      </c>
      <c r="F203" s="24">
        <f>E203*(365.25/7)</f>
        <v>928.77857142857147</v>
      </c>
      <c r="G203" s="24">
        <v>0.97826086956521752</v>
      </c>
      <c r="H203" s="25"/>
      <c r="I203" s="24">
        <f>SUM(I204,I206,I208)</f>
        <v>0.1623871248711414</v>
      </c>
    </row>
    <row r="204" spans="1:9">
      <c r="A204" s="19"/>
      <c r="C204" s="24" t="s">
        <v>159</v>
      </c>
      <c r="D204" s="24"/>
      <c r="E204" s="26">
        <f>G204*E203</f>
        <v>15.091304347826089</v>
      </c>
      <c r="F204" s="19">
        <f>E204*(365.25/7)</f>
        <v>787.44270186335416</v>
      </c>
      <c r="G204" s="19">
        <v>0.84782608695652184</v>
      </c>
      <c r="I204" s="19">
        <f>F204*H205</f>
        <v>0.13662459911107488</v>
      </c>
    </row>
    <row r="205" spans="1:9">
      <c r="A205" s="19"/>
      <c r="C205" s="24"/>
      <c r="D205" s="31" t="s">
        <v>160</v>
      </c>
      <c r="E205" s="26"/>
      <c r="H205" s="23">
        <f>B484</f>
        <v>1.73504178510735E-4</v>
      </c>
    </row>
    <row r="206" spans="1:9">
      <c r="A206" s="19"/>
      <c r="C206" s="24" t="s">
        <v>161</v>
      </c>
      <c r="D206" s="24"/>
      <c r="E206" s="26">
        <f>G206*E203</f>
        <v>2.3217391304347825</v>
      </c>
      <c r="F206" s="19">
        <f>E206*(365.25/7)</f>
        <v>121.14503105590062</v>
      </c>
      <c r="G206" s="19">
        <v>0.13043478260869565</v>
      </c>
      <c r="I206" s="19">
        <f>F206*H207</f>
        <v>2.3967090984767563E-2</v>
      </c>
    </row>
    <row r="207" spans="1:9">
      <c r="A207" s="19"/>
      <c r="C207" s="24"/>
      <c r="D207" s="31" t="s">
        <v>125</v>
      </c>
      <c r="E207" s="26"/>
      <c r="H207" s="23">
        <f>B468</f>
        <v>1.9783800273003599E-4</v>
      </c>
    </row>
    <row r="208" spans="1:9">
      <c r="A208" s="19"/>
      <c r="C208" s="24" t="s">
        <v>162</v>
      </c>
      <c r="D208" s="24">
        <f>F203-SUM(F204,F206)</f>
        <v>20.190838509316677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1.7954347752989392E-3</v>
      </c>
    </row>
    <row r="209" spans="1:9">
      <c r="A209" s="19"/>
      <c r="C209" s="24"/>
      <c r="D209" s="31" t="s">
        <v>139</v>
      </c>
      <c r="E209" s="26"/>
      <c r="H209" s="23">
        <f>B555</f>
        <v>8.8923239838230102E-5</v>
      </c>
    </row>
    <row r="210" spans="1:9" s="24" customFormat="1">
      <c r="B210" s="24" t="s">
        <v>28</v>
      </c>
      <c r="E210" s="30">
        <f>E234-SUM(E203,E213,E220,E223,E227)</f>
        <v>4.2999999999999972</v>
      </c>
      <c r="F210" s="24">
        <f>E210*(365.25/7)</f>
        <v>224.36785714285699</v>
      </c>
      <c r="G210" s="24">
        <v>1</v>
      </c>
      <c r="H210" s="25"/>
      <c r="I210" s="24">
        <f>F211*H212</f>
        <v>4.4388488733960868E-2</v>
      </c>
    </row>
    <row r="211" spans="1:9">
      <c r="A211" s="19"/>
      <c r="C211" s="24" t="s">
        <v>28</v>
      </c>
      <c r="D211" s="24"/>
      <c r="E211" s="26">
        <f>G211*E210</f>
        <v>4.2999999999999972</v>
      </c>
      <c r="F211" s="19">
        <f>E211*(365.25/7)</f>
        <v>224.36785714285699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1.9783800273003599E-4</v>
      </c>
    </row>
    <row r="213" spans="1:9" s="24" customFormat="1">
      <c r="B213" s="24" t="s">
        <v>29</v>
      </c>
      <c r="E213" s="30">
        <f>E27</f>
        <v>10.9</v>
      </c>
      <c r="F213" s="24">
        <f>E213*(365.25/7)</f>
        <v>568.74642857142862</v>
      </c>
      <c r="G213" s="24">
        <v>1</v>
      </c>
      <c r="H213" s="25"/>
      <c r="I213" s="24">
        <f>SUM(I214,I215,I217)</f>
        <v>7.2371476320094358E-2</v>
      </c>
    </row>
    <row r="214" spans="1:9">
      <c r="A214" s="19"/>
      <c r="C214" s="24" t="s">
        <v>163</v>
      </c>
      <c r="D214" s="24"/>
      <c r="E214" s="26">
        <f>G214*E213</f>
        <v>9.0833333333333321</v>
      </c>
      <c r="F214" s="19">
        <f>E214*(365.25/7)</f>
        <v>473.95535714285711</v>
      </c>
      <c r="G214" s="19">
        <v>0.83333333333333326</v>
      </c>
      <c r="I214" s="19">
        <f>F214*H216</f>
        <v>6.2706110628828512E-2</v>
      </c>
    </row>
    <row r="215" spans="1:9">
      <c r="A215" s="19"/>
      <c r="C215" s="24" t="s">
        <v>164</v>
      </c>
      <c r="D215" s="24"/>
      <c r="E215" s="26">
        <f>G215*E213</f>
        <v>0.90833333333333333</v>
      </c>
      <c r="F215" s="19">
        <f>E215*(365.25/7)</f>
        <v>47.395535714285714</v>
      </c>
      <c r="G215" s="19">
        <v>8.3333333333333329E-2</v>
      </c>
      <c r="I215" s="19">
        <f>F215*H216</f>
        <v>6.2706110628828523E-3</v>
      </c>
    </row>
    <row r="216" spans="1:9">
      <c r="A216" s="19"/>
      <c r="C216" s="24"/>
      <c r="D216" s="31" t="s">
        <v>165</v>
      </c>
      <c r="E216" s="26"/>
      <c r="H216" s="23">
        <f>B482</f>
        <v>1.32303833438743E-4</v>
      </c>
    </row>
    <row r="217" spans="1:9">
      <c r="A217" s="19"/>
      <c r="C217" s="24" t="s">
        <v>166</v>
      </c>
      <c r="D217" s="24"/>
      <c r="E217" s="26">
        <f>G217*E213</f>
        <v>0.90833333333333333</v>
      </c>
      <c r="F217" s="19">
        <f>E217*(365.25/7)</f>
        <v>47.395535714285714</v>
      </c>
      <c r="G217" s="19">
        <v>8.3333333333333329E-2</v>
      </c>
      <c r="I217" s="19">
        <f>F217*AVERAGE(H218:H219)</f>
        <v>3.3947546283830047E-3</v>
      </c>
    </row>
    <row r="218" spans="1:9">
      <c r="A218" s="19"/>
      <c r="C218" s="24"/>
      <c r="D218" s="31" t="s">
        <v>139</v>
      </c>
      <c r="E218" s="26"/>
      <c r="H218" s="23">
        <f>B555</f>
        <v>8.8923239838230102E-5</v>
      </c>
    </row>
    <row r="219" spans="1:9">
      <c r="A219" s="19"/>
      <c r="C219" s="24"/>
      <c r="D219" s="31" t="s">
        <v>167</v>
      </c>
      <c r="E219" s="26"/>
      <c r="H219" s="23">
        <f>B528</f>
        <v>5.4328844022477301E-5</v>
      </c>
    </row>
    <row r="220" spans="1:9" s="24" customFormat="1">
      <c r="B220" s="24" t="s">
        <v>168</v>
      </c>
      <c r="E220" s="30">
        <f>E28</f>
        <v>1.9</v>
      </c>
      <c r="F220" s="24">
        <f>E220*(365.25/7)</f>
        <v>99.13928571428572</v>
      </c>
      <c r="G220" s="24">
        <v>1</v>
      </c>
      <c r="H220" s="25"/>
      <c r="I220" s="24">
        <f>F220*H222</f>
        <v>1.4498176266328145E-2</v>
      </c>
    </row>
    <row r="221" spans="1:9">
      <c r="A221" s="19"/>
      <c r="C221" s="24" t="s">
        <v>168</v>
      </c>
      <c r="D221" s="24"/>
      <c r="E221" s="26">
        <f>G221*E220</f>
        <v>1.9</v>
      </c>
      <c r="F221" s="19">
        <f>E221*(365.25/7)</f>
        <v>99.13928571428572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1.4624047532590801E-4</v>
      </c>
    </row>
    <row r="223" spans="1:9" s="24" customFormat="1">
      <c r="B223" s="24" t="s">
        <v>31</v>
      </c>
      <c r="E223" s="30">
        <f>E29</f>
        <v>4.3</v>
      </c>
      <c r="F223" s="24">
        <f>E223*(365.25/7)</f>
        <v>224.36785714285713</v>
      </c>
      <c r="G223" s="24">
        <v>1</v>
      </c>
      <c r="H223" s="25"/>
      <c r="I223" s="24">
        <f>SUM(I224:I225)</f>
        <v>3.2811662076426856E-2</v>
      </c>
    </row>
    <row r="224" spans="1:9">
      <c r="A224" s="19"/>
      <c r="C224" s="24" t="s">
        <v>170</v>
      </c>
      <c r="D224" s="24"/>
      <c r="E224" s="26">
        <f>G224*E223</f>
        <v>2.0604166666666663</v>
      </c>
      <c r="F224" s="19">
        <f>E224*(365.25/7)</f>
        <v>107.5095982142857</v>
      </c>
      <c r="G224" s="19">
        <v>0.47916666666666663</v>
      </c>
      <c r="I224" s="19">
        <f>F224*H226</f>
        <v>1.5722254744954534E-2</v>
      </c>
    </row>
    <row r="225" spans="1:9">
      <c r="A225" s="19"/>
      <c r="C225" s="24" t="s">
        <v>171</v>
      </c>
      <c r="D225" s="24"/>
      <c r="E225" s="26">
        <f>G225*E223</f>
        <v>2.2395833333333335</v>
      </c>
      <c r="F225" s="19">
        <f>E225*(365.25/7)</f>
        <v>116.85825892857144</v>
      </c>
      <c r="G225" s="19">
        <v>0.52083333333333337</v>
      </c>
      <c r="I225" s="19">
        <f>F225*H226</f>
        <v>1.7089407331472323E-2</v>
      </c>
    </row>
    <row r="226" spans="1:9">
      <c r="A226" s="19"/>
      <c r="D226" s="3" t="s">
        <v>169</v>
      </c>
      <c r="E226" s="26"/>
      <c r="H226" s="23">
        <f>B485</f>
        <v>1.4624047532590801E-4</v>
      </c>
    </row>
    <row r="227" spans="1:9" s="24" customFormat="1">
      <c r="B227" s="24" t="s">
        <v>32</v>
      </c>
      <c r="E227" s="30">
        <f>E30</f>
        <v>7.6</v>
      </c>
      <c r="F227" s="24">
        <f>E227*(365.25/7)</f>
        <v>396.55714285714288</v>
      </c>
      <c r="G227" s="24">
        <v>0.9882352941176471</v>
      </c>
      <c r="H227" s="25"/>
      <c r="I227" s="24">
        <f>SUM(I228,I231)</f>
        <v>4.6878726929156261E-2</v>
      </c>
    </row>
    <row r="228" spans="1:9">
      <c r="A228" s="19"/>
      <c r="C228" s="24" t="s">
        <v>172</v>
      </c>
      <c r="D228" s="24"/>
      <c r="E228" s="26">
        <f>G228*E227</f>
        <v>5.5435294117647063</v>
      </c>
      <c r="F228" s="19">
        <f>E228*(365.25/7)</f>
        <v>289.2534453781513</v>
      </c>
      <c r="G228" s="19">
        <v>0.72941176470588243</v>
      </c>
      <c r="I228" s="19">
        <f>F228*AVERAGE(H229:H230)</f>
        <v>4.017562094584836E-2</v>
      </c>
    </row>
    <row r="229" spans="1:9">
      <c r="A229" s="19"/>
      <c r="C229" s="3"/>
      <c r="D229" s="3" t="s">
        <v>169</v>
      </c>
      <c r="E229" s="26"/>
      <c r="H229" s="23">
        <f>B485</f>
        <v>1.4624047532590801E-4</v>
      </c>
    </row>
    <row r="230" spans="1:9">
      <c r="A230" s="19"/>
      <c r="C230" s="34"/>
      <c r="D230" s="34" t="s">
        <v>173</v>
      </c>
      <c r="E230" s="26"/>
      <c r="H230" s="23">
        <f>B476</f>
        <v>1.3154789046745599E-4</v>
      </c>
    </row>
    <row r="231" spans="1:9">
      <c r="A231" s="19"/>
      <c r="C231" s="24" t="s">
        <v>174</v>
      </c>
      <c r="D231" s="24"/>
      <c r="E231" s="26">
        <f>G231*E227</f>
        <v>1.9670588235294117</v>
      </c>
      <c r="F231" s="19">
        <f>E231*(365.25/7)</f>
        <v>102.6383193277311</v>
      </c>
      <c r="G231" s="19">
        <v>0.25882352941176473</v>
      </c>
      <c r="I231" s="19">
        <f>F231*AVERAGE(H232:H233)</f>
        <v>6.7031059833078986E-3</v>
      </c>
    </row>
    <row r="232" spans="1:9">
      <c r="A232" s="19"/>
      <c r="D232" s="35" t="s">
        <v>146</v>
      </c>
      <c r="E232" s="26"/>
      <c r="H232" s="23">
        <f>B540</f>
        <v>7.6233566213980704E-5</v>
      </c>
    </row>
    <row r="233" spans="1:9">
      <c r="A233" s="19"/>
      <c r="D233" s="3" t="s">
        <v>175</v>
      </c>
      <c r="E233" s="26"/>
      <c r="H233" s="23">
        <f>B556</f>
        <v>5.4382484929733503E-5</v>
      </c>
    </row>
    <row r="234" spans="1:9" s="28" customFormat="1">
      <c r="A234" s="28" t="s">
        <v>176</v>
      </c>
      <c r="E234" s="33">
        <f>E24</f>
        <v>46.8</v>
      </c>
      <c r="F234" s="28">
        <f>E234*(365.25/7)</f>
        <v>2441.957142857143</v>
      </c>
      <c r="H234" s="29"/>
      <c r="I234" s="28">
        <f>SUM(I227,I220,I213,I210,I203,I223)</f>
        <v>0.37333565519710787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</v>
      </c>
      <c r="F237" s="24">
        <f>E237*(365.25/7)</f>
        <v>365.25</v>
      </c>
      <c r="G237" s="24">
        <v>0.98648648648648651</v>
      </c>
      <c r="H237" s="25"/>
      <c r="I237" s="24">
        <f>SUM(I238,I239,I241)</f>
        <v>4.7443345791210088E-2</v>
      </c>
    </row>
    <row r="238" spans="1:9">
      <c r="C238" s="24" t="s">
        <v>177</v>
      </c>
      <c r="D238" s="24"/>
      <c r="E238" s="19">
        <f>G238*E237</f>
        <v>5.5810810810810807</v>
      </c>
      <c r="F238" s="19">
        <f>E238*(365.25/7)</f>
        <v>291.21283783783781</v>
      </c>
      <c r="G238" s="19">
        <v>0.79729729729729726</v>
      </c>
      <c r="I238" s="19">
        <f>F238*H240</f>
        <v>3.8308434494608912E-2</v>
      </c>
    </row>
    <row r="239" spans="1:9">
      <c r="C239" s="24" t="s">
        <v>178</v>
      </c>
      <c r="D239" s="24"/>
      <c r="E239" s="19">
        <f>G239*E237</f>
        <v>0.1891891891891892</v>
      </c>
      <c r="F239" s="19">
        <f>E239*(365.25/7)</f>
        <v>9.8716216216216228</v>
      </c>
      <c r="G239" s="19">
        <v>2.7027027027027029E-2</v>
      </c>
      <c r="I239" s="19">
        <f>F239*H240</f>
        <v>1.2985909998172514E-3</v>
      </c>
    </row>
    <row r="240" spans="1:9">
      <c r="C240" s="24"/>
      <c r="D240" s="34" t="s">
        <v>173</v>
      </c>
      <c r="H240" s="23">
        <f>B476</f>
        <v>1.3154789046745599E-4</v>
      </c>
    </row>
    <row r="241" spans="1:9">
      <c r="C241" s="24" t="s">
        <v>179</v>
      </c>
      <c r="D241" s="24"/>
      <c r="E241" s="19">
        <f>G241*E237</f>
        <v>1.1351351351351351</v>
      </c>
      <c r="F241" s="19">
        <f>E241*(365.25/7)</f>
        <v>59.229729729729726</v>
      </c>
      <c r="G241" s="19">
        <v>0.16216216216216214</v>
      </c>
      <c r="I241" s="19">
        <f>F241*H242</f>
        <v>7.8363202967839263E-3</v>
      </c>
    </row>
    <row r="242" spans="1:9">
      <c r="C242" s="24"/>
      <c r="D242" s="31" t="s">
        <v>165</v>
      </c>
      <c r="H242" s="23">
        <f>B482</f>
        <v>1.32303833438743E-4</v>
      </c>
    </row>
    <row r="243" spans="1:9" s="24" customFormat="1">
      <c r="B243" s="24" t="s">
        <v>35</v>
      </c>
      <c r="D243" s="24" t="s">
        <v>136</v>
      </c>
      <c r="E243" s="24">
        <f>(E251-E237)/2</f>
        <v>8.1</v>
      </c>
      <c r="F243" s="24">
        <f>E243*(365.25/7)</f>
        <v>422.64642857142854</v>
      </c>
      <c r="G243" s="24">
        <v>0.96129032258064506</v>
      </c>
      <c r="H243" s="25"/>
      <c r="I243" s="24">
        <f>SUM(I244,I245,I246)</f>
        <v>1.7945563641959154E-2</v>
      </c>
    </row>
    <row r="244" spans="1:9">
      <c r="C244" s="24" t="s">
        <v>180</v>
      </c>
      <c r="D244" s="24"/>
      <c r="E244" s="19">
        <f>G244*E243</f>
        <v>5.4870967741935477</v>
      </c>
      <c r="F244" s="19">
        <f>E244*(365.25/7)</f>
        <v>286.30887096774188</v>
      </c>
      <c r="G244" s="19">
        <v>0.67741935483870963</v>
      </c>
      <c r="I244" s="19">
        <f>F244*H247</f>
        <v>1.2235611574063058E-2</v>
      </c>
    </row>
    <row r="245" spans="1:9">
      <c r="C245" s="24" t="s">
        <v>181</v>
      </c>
      <c r="D245" s="24"/>
      <c r="E245" s="19">
        <f>G245*E243</f>
        <v>2.2993548387096774</v>
      </c>
      <c r="F245" s="19">
        <f>E245*(365.25/7)</f>
        <v>119.97705069124424</v>
      </c>
      <c r="G245" s="19">
        <v>0.28387096774193549</v>
      </c>
      <c r="I245" s="19">
        <f>F245*H247</f>
        <v>5.127303897702616E-3</v>
      </c>
    </row>
    <row r="246" spans="1:9">
      <c r="C246" s="24" t="s">
        <v>182</v>
      </c>
      <c r="D246" s="24"/>
      <c r="E246" s="19">
        <f>G246*E243</f>
        <v>0.26129032258064516</v>
      </c>
      <c r="F246" s="19">
        <f>E246*(365.25/7)</f>
        <v>13.633755760368665</v>
      </c>
      <c r="G246" s="19">
        <v>3.2258064516129031E-2</v>
      </c>
      <c r="I246" s="19">
        <f>F246*H247</f>
        <v>5.8264817019347916E-4</v>
      </c>
    </row>
    <row r="247" spans="1:9">
      <c r="C247" s="24"/>
      <c r="D247" s="34" t="s">
        <v>183</v>
      </c>
      <c r="H247" s="23">
        <f>B550</f>
        <v>4.2735705438346799E-5</v>
      </c>
    </row>
    <row r="248" spans="1:9" s="24" customFormat="1">
      <c r="B248" s="24" t="s">
        <v>36</v>
      </c>
      <c r="D248" s="24" t="s">
        <v>136</v>
      </c>
      <c r="E248" s="24">
        <f>(E251-E237)/2</f>
        <v>8.1</v>
      </c>
      <c r="F248" s="19">
        <f>E248*(365.25/7)</f>
        <v>422.64642857142854</v>
      </c>
      <c r="G248" s="24">
        <v>1</v>
      </c>
      <c r="H248" s="25"/>
      <c r="I248" s="24">
        <f>F248*H250</f>
        <v>2.7724765526719031E-2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6.5598012079341302E-5</v>
      </c>
    </row>
    <row r="251" spans="1:9" s="28" customFormat="1">
      <c r="A251" s="28" t="s">
        <v>185</v>
      </c>
      <c r="E251" s="28">
        <f>E31</f>
        <v>23.2</v>
      </c>
      <c r="F251" s="28">
        <f>E251*(365.25/7)</f>
        <v>1210.5428571428572</v>
      </c>
      <c r="H251" s="29"/>
      <c r="I251" s="28">
        <f>SUM(I248,I243,I237)</f>
        <v>9.3113674959888273E-2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58.1</v>
      </c>
      <c r="F254" s="24">
        <f>E254*(365.25/7)</f>
        <v>3031.5750000000003</v>
      </c>
      <c r="G254" s="24">
        <v>0.96780684104627757</v>
      </c>
      <c r="H254" s="25"/>
      <c r="I254" s="24">
        <f>F254*H259</f>
        <v>0.30019079769944657</v>
      </c>
    </row>
    <row r="255" spans="1:9">
      <c r="C255" s="24" t="s">
        <v>186</v>
      </c>
      <c r="D255" s="24"/>
      <c r="E255" s="19">
        <f>G255*E254</f>
        <v>12.625352112676056</v>
      </c>
      <c r="F255" s="19">
        <f>E255*(365.25/7)</f>
        <v>658.77283702213288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42.785915492957741</v>
      </c>
      <c r="F256" s="19">
        <f>E256*(365.25/7)</f>
        <v>2232.5079476861165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0.81830985915492949</v>
      </c>
      <c r="F258" s="19">
        <f>E258*(365.25/7)</f>
        <v>42.698239436619716</v>
      </c>
      <c r="G258" s="19">
        <v>1.408450704225352E-2</v>
      </c>
    </row>
    <row r="259" spans="1:9">
      <c r="C259" s="24"/>
      <c r="D259" s="31" t="s">
        <v>190</v>
      </c>
      <c r="H259" s="23">
        <f>B481</f>
        <v>9.9021399008583497E-5</v>
      </c>
    </row>
    <row r="260" spans="1:9" s="24" customFormat="1">
      <c r="B260" s="24" t="s">
        <v>39</v>
      </c>
      <c r="E260" s="24">
        <f>E37</f>
        <v>68.2</v>
      </c>
      <c r="F260" s="24">
        <f>E260*(365.25/7)</f>
        <v>3558.5785714285716</v>
      </c>
      <c r="G260" s="24">
        <v>1</v>
      </c>
      <c r="H260" s="25"/>
      <c r="I260" s="24">
        <f>SUM(I261,I263,I265,I267,I269)</f>
        <v>3.8225691872490186</v>
      </c>
    </row>
    <row r="261" spans="1:9">
      <c r="C261" s="24" t="s">
        <v>191</v>
      </c>
      <c r="D261" s="24"/>
      <c r="E261" s="19">
        <f>G261*E260</f>
        <v>6.2179450072358904</v>
      </c>
      <c r="F261" s="19">
        <f>E261*(365.25/7)</f>
        <v>324.44348769898698</v>
      </c>
      <c r="G261" s="19">
        <v>9.1172214182344433E-2</v>
      </c>
      <c r="I261" s="19">
        <f>F261*H262</f>
        <v>3.2126848051177839E-2</v>
      </c>
    </row>
    <row r="262" spans="1:9">
      <c r="C262" s="24"/>
      <c r="D262" s="31" t="s">
        <v>190</v>
      </c>
      <c r="H262" s="23">
        <f>B481</f>
        <v>9.9021399008583497E-5</v>
      </c>
    </row>
    <row r="263" spans="1:9">
      <c r="C263" s="24" t="s">
        <v>192</v>
      </c>
      <c r="D263" s="24"/>
      <c r="E263" s="19">
        <f>G263*E260</f>
        <v>37.899855282199717</v>
      </c>
      <c r="F263" s="19">
        <f>E263*(365.25/7)</f>
        <v>1977.5603059747782</v>
      </c>
      <c r="G263" s="19">
        <v>0.55571635311143275</v>
      </c>
      <c r="I263" s="19">
        <f>F263*H264</f>
        <v>3.5859953800238591</v>
      </c>
    </row>
    <row r="264" spans="1:9">
      <c r="C264" s="24"/>
      <c r="D264" s="19" t="s">
        <v>193</v>
      </c>
      <c r="H264" s="23">
        <f>B511</f>
        <v>1.81334312242693E-3</v>
      </c>
    </row>
    <row r="265" spans="1:9">
      <c r="C265" s="24" t="s">
        <v>194</v>
      </c>
      <c r="D265" s="24"/>
      <c r="E265" s="19">
        <f>G265*E260</f>
        <v>3.7505065123010133</v>
      </c>
      <c r="F265" s="19">
        <f>E265*(365.25/7)</f>
        <v>195.69607194542073</v>
      </c>
      <c r="G265" s="19">
        <v>5.4992764109985527E-2</v>
      </c>
      <c r="I265" s="19">
        <f>F265*H266</f>
        <v>3.5184843252565684E-2</v>
      </c>
    </row>
    <row r="266" spans="1:9">
      <c r="A266" s="19"/>
      <c r="C266" s="24"/>
      <c r="D266" s="34" t="s">
        <v>154</v>
      </c>
      <c r="H266" s="23">
        <f>B473</f>
        <v>1.7979330347713199E-4</v>
      </c>
    </row>
    <row r="267" spans="1:9">
      <c r="A267" s="19"/>
      <c r="C267" s="24" t="s">
        <v>195</v>
      </c>
      <c r="D267" s="24"/>
      <c r="E267" s="19">
        <f>G267*E260</f>
        <v>9.1788712011577438</v>
      </c>
      <c r="F267" s="19">
        <f>E267*(365.25/7)</f>
        <v>478.94038660326657</v>
      </c>
      <c r="G267" s="19">
        <v>0.13458755426917512</v>
      </c>
      <c r="I267" s="19">
        <f>F267*H268</f>
        <v>4.2588930866136923E-2</v>
      </c>
    </row>
    <row r="268" spans="1:9">
      <c r="A268" s="19"/>
      <c r="C268" s="24"/>
      <c r="D268" s="34" t="s">
        <v>139</v>
      </c>
      <c r="H268" s="23">
        <f>B555</f>
        <v>8.8923239838230102E-5</v>
      </c>
    </row>
    <row r="269" spans="1:9">
      <c r="A269" s="19"/>
      <c r="C269" s="24" t="s">
        <v>196</v>
      </c>
      <c r="D269" s="24"/>
      <c r="E269" s="19">
        <f>G269*E260</f>
        <v>11.152821997105645</v>
      </c>
      <c r="F269" s="19">
        <f>E269*(365.25/7)</f>
        <v>581.93831920611956</v>
      </c>
      <c r="G269" s="19">
        <v>0.16353111432706224</v>
      </c>
      <c r="I269" s="19">
        <f>F269*H270</f>
        <v>0.12667318505527883</v>
      </c>
    </row>
    <row r="270" spans="1:9">
      <c r="A270" s="19"/>
      <c r="C270" s="24"/>
      <c r="D270" s="34" t="s">
        <v>197</v>
      </c>
      <c r="H270" s="23">
        <f>B516</f>
        <v>2.1767459002886499E-4</v>
      </c>
    </row>
    <row r="271" spans="1:9" s="24" customFormat="1">
      <c r="B271" s="24" t="s">
        <v>40</v>
      </c>
      <c r="E271" s="24">
        <f>E38</f>
        <v>14.3</v>
      </c>
      <c r="F271" s="24">
        <f>E271*(365.25/7)</f>
        <v>746.15357142857147</v>
      </c>
      <c r="G271" s="24">
        <v>1.0047169811320757</v>
      </c>
      <c r="H271" s="25"/>
      <c r="I271" s="24">
        <f>SUM(I272,I274,I276,I278,I280,I282,I287)</f>
        <v>0.66445740433986278</v>
      </c>
    </row>
    <row r="272" spans="1:9">
      <c r="A272" s="19"/>
      <c r="C272" s="24" t="s">
        <v>198</v>
      </c>
      <c r="D272" s="24"/>
      <c r="E272" s="19">
        <f>G272*E271</f>
        <v>0.33726415094339629</v>
      </c>
      <c r="F272" s="19">
        <f>E272*(365.25/7)</f>
        <v>17.597961590296499</v>
      </c>
      <c r="G272" s="19">
        <v>2.358490566037736E-2</v>
      </c>
      <c r="I272" s="19">
        <f>F272*H273</f>
        <v>2.9028865169139138E-2</v>
      </c>
    </row>
    <row r="273" spans="1:9">
      <c r="A273" s="19"/>
      <c r="C273" s="24"/>
      <c r="D273" s="3" t="s">
        <v>199</v>
      </c>
      <c r="H273" s="23">
        <f>B512</f>
        <v>1.6495583889185E-3</v>
      </c>
    </row>
    <row r="274" spans="1:9">
      <c r="A274" s="19"/>
      <c r="C274" s="24" t="s">
        <v>200</v>
      </c>
      <c r="D274" s="24"/>
      <c r="E274" s="19">
        <f>G274*E271</f>
        <v>2.2933962264150942</v>
      </c>
      <c r="F274" s="19">
        <f>E274*(365.25/7)</f>
        <v>119.66613881401616</v>
      </c>
      <c r="G274" s="19">
        <v>0.16037735849056603</v>
      </c>
      <c r="I274" s="19">
        <f>F274*H275</f>
        <v>0.2169957698057825</v>
      </c>
    </row>
    <row r="275" spans="1:9">
      <c r="A275" s="19"/>
      <c r="C275" s="24"/>
      <c r="D275" s="31" t="s">
        <v>193</v>
      </c>
      <c r="H275" s="23">
        <f>B511</f>
        <v>1.81334312242693E-3</v>
      </c>
    </row>
    <row r="276" spans="1:9">
      <c r="A276" s="19"/>
      <c r="C276" s="24" t="s">
        <v>201</v>
      </c>
      <c r="D276" s="24"/>
      <c r="E276" s="19">
        <f>G276*E271</f>
        <v>1.2816037735849057</v>
      </c>
      <c r="F276" s="19">
        <f>E276*(365.25/7)</f>
        <v>66.872254043126688</v>
      </c>
      <c r="G276" s="19">
        <v>8.9622641509433956E-2</v>
      </c>
      <c r="I276" s="19">
        <f>F276*H277</f>
        <v>5.4225392226386511E-2</v>
      </c>
    </row>
    <row r="277" spans="1:9">
      <c r="A277" s="19"/>
      <c r="C277" s="24"/>
      <c r="D277" s="3" t="s">
        <v>202</v>
      </c>
      <c r="H277" s="23">
        <f>B514</f>
        <v>8.1088028214834705E-4</v>
      </c>
    </row>
    <row r="278" spans="1:9">
      <c r="A278" s="19"/>
      <c r="C278" s="24" t="s">
        <v>203</v>
      </c>
      <c r="D278" s="24"/>
      <c r="E278" s="19">
        <f>G278*E271</f>
        <v>7.7570754716981138</v>
      </c>
      <c r="F278" s="19">
        <f>E278*(365.25/7)</f>
        <v>404.75311657681948</v>
      </c>
      <c r="G278" s="19">
        <v>0.54245283018867929</v>
      </c>
      <c r="I278" s="19">
        <f>F278*H279</f>
        <v>0.3282063213702342</v>
      </c>
    </row>
    <row r="279" spans="1:9">
      <c r="A279" s="19"/>
      <c r="C279" s="24"/>
      <c r="D279" s="3" t="s">
        <v>202</v>
      </c>
      <c r="H279" s="23">
        <f>B514</f>
        <v>8.1088028214834705E-4</v>
      </c>
    </row>
    <row r="280" spans="1:9">
      <c r="A280" s="19"/>
      <c r="C280" s="24" t="s">
        <v>204</v>
      </c>
      <c r="D280" s="24"/>
      <c r="E280" s="19">
        <f>G280*E271</f>
        <v>0.33726415094339629</v>
      </c>
      <c r="F280" s="19">
        <f>E280*(365.25/7)</f>
        <v>17.597961590296499</v>
      </c>
      <c r="G280" s="19">
        <v>2.358490566037736E-2</v>
      </c>
      <c r="I280" s="19">
        <f>F280*H281</f>
        <v>9.1866522467399115E-3</v>
      </c>
    </row>
    <row r="281" spans="1:9">
      <c r="A281" s="19"/>
      <c r="C281" s="24"/>
      <c r="D281" s="3" t="s">
        <v>205</v>
      </c>
      <c r="H281" s="23">
        <f>B513</f>
        <v>5.2202933843232299E-4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2.3608490566037741</v>
      </c>
      <c r="F287" s="19">
        <f>E287*(365.25/7)</f>
        <v>123.1857311320755</v>
      </c>
      <c r="G287" s="19">
        <v>0.16509433962264153</v>
      </c>
      <c r="I287" s="19">
        <f>F287*H288</f>
        <v>2.6814403521580526E-2</v>
      </c>
    </row>
    <row r="288" spans="1:9">
      <c r="C288" s="24"/>
      <c r="D288" s="34" t="s">
        <v>197</v>
      </c>
      <c r="H288" s="23">
        <f>B516</f>
        <v>2.1767459002886499E-4</v>
      </c>
    </row>
    <row r="289" spans="1:9" s="28" customFormat="1">
      <c r="A289" s="28" t="s">
        <v>208</v>
      </c>
      <c r="E289" s="28">
        <f>E35</f>
        <v>140.5</v>
      </c>
      <c r="F289" s="28">
        <f>E289*(365.25/7)</f>
        <v>7331.0892857142862</v>
      </c>
      <c r="H289" s="29"/>
      <c r="I289" s="28">
        <f>SUM(I254,I260,I271)</f>
        <v>4.7872173892883279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</v>
      </c>
      <c r="F292" s="24">
        <f>E292*(365.25/7)</f>
        <v>52.178571428571431</v>
      </c>
      <c r="G292" s="24">
        <v>1</v>
      </c>
      <c r="H292" s="25"/>
      <c r="I292" s="24">
        <f>F292*H294</f>
        <v>1.1288625503972376E-2</v>
      </c>
    </row>
    <row r="293" spans="1:9">
      <c r="C293" s="24" t="s">
        <v>42</v>
      </c>
      <c r="D293" s="24"/>
      <c r="E293" s="19">
        <f>G293*E292</f>
        <v>1</v>
      </c>
      <c r="F293" s="19">
        <f>E293*(365.25/7)</f>
        <v>52.178571428571431</v>
      </c>
      <c r="G293" s="19">
        <v>1</v>
      </c>
    </row>
    <row r="294" spans="1:9">
      <c r="C294" s="24"/>
      <c r="D294" s="3" t="s">
        <v>209</v>
      </c>
      <c r="H294" s="23">
        <f>B515</f>
        <v>2.1634600555183199E-4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1.1999999999999993</v>
      </c>
      <c r="F295" s="24">
        <f>E295*(365.25/7)</f>
        <v>62.614285714285678</v>
      </c>
      <c r="G295" s="24">
        <v>1</v>
      </c>
      <c r="H295" s="25"/>
      <c r="I295" s="24">
        <f>F295*H297</f>
        <v>8.2841100280287173E-3</v>
      </c>
    </row>
    <row r="296" spans="1:9">
      <c r="C296" s="24" t="s">
        <v>43</v>
      </c>
      <c r="D296" s="24"/>
      <c r="E296" s="19">
        <f>G296*E295</f>
        <v>1.1999999999999993</v>
      </c>
      <c r="F296" s="19">
        <f>E296*(365.25/7)</f>
        <v>62.614285714285678</v>
      </c>
      <c r="G296" s="19">
        <v>1</v>
      </c>
    </row>
    <row r="297" spans="1:9">
      <c r="C297" s="24"/>
      <c r="D297" s="34" t="s">
        <v>165</v>
      </c>
      <c r="H297" s="23">
        <f>B482</f>
        <v>1.32303833438743E-4</v>
      </c>
    </row>
    <row r="298" spans="1:9" s="24" customFormat="1">
      <c r="B298" s="24" t="s">
        <v>44</v>
      </c>
      <c r="E298" s="24">
        <f>E42</f>
        <v>26.5</v>
      </c>
      <c r="F298" s="24">
        <f>E298*(365.25/7)</f>
        <v>1382.7321428571429</v>
      </c>
      <c r="G298" s="24">
        <v>1</v>
      </c>
      <c r="H298" s="25"/>
      <c r="I298" s="24">
        <f>F298*H300</f>
        <v>4.9693821505755097E-2</v>
      </c>
    </row>
    <row r="299" spans="1:9">
      <c r="C299" s="24" t="s">
        <v>44</v>
      </c>
      <c r="D299" s="24"/>
      <c r="E299" s="19">
        <f>G299*E298</f>
        <v>26.5</v>
      </c>
      <c r="F299" s="19">
        <f>E299*(365.25/7)</f>
        <v>1382.7321428571429</v>
      </c>
      <c r="G299" s="19">
        <v>1</v>
      </c>
    </row>
    <row r="300" spans="1:9">
      <c r="C300" s="24"/>
      <c r="D300" s="34" t="s">
        <v>210</v>
      </c>
      <c r="H300" s="23">
        <f>B521</f>
        <v>3.59388633311674E-5</v>
      </c>
    </row>
    <row r="301" spans="1:9" s="28" customFormat="1">
      <c r="A301" s="28" t="s">
        <v>211</v>
      </c>
      <c r="E301" s="28">
        <f>E39</f>
        <v>28.7</v>
      </c>
      <c r="F301" s="28">
        <f>E301*(365.25/7)</f>
        <v>1497.5250000000001</v>
      </c>
      <c r="H301" s="29"/>
      <c r="I301" s="28">
        <f>SUM(I292,I295,I298)</f>
        <v>6.9266557037756193E-2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13</v>
      </c>
      <c r="F304" s="24">
        <f>E304*(365.25/7)</f>
        <v>678.32142857142856</v>
      </c>
      <c r="G304" s="24">
        <v>1.0000000000000002</v>
      </c>
      <c r="H304" s="25"/>
      <c r="I304" s="24">
        <f>SUM(I305,I306,I307,I309)</f>
        <v>8.9122849538361887E-2</v>
      </c>
    </row>
    <row r="305" spans="1:9">
      <c r="C305" s="24" t="s">
        <v>212</v>
      </c>
      <c r="D305" s="24"/>
      <c r="E305" s="19">
        <f>G305*E304</f>
        <v>6.591549295774648</v>
      </c>
      <c r="F305" s="19">
        <f>E305*(365.25/7)</f>
        <v>343.93762575452718</v>
      </c>
      <c r="G305" s="19">
        <v>0.50704225352112675</v>
      </c>
      <c r="I305" s="19">
        <f>F305*H308</f>
        <v>4.5504266351143685E-2</v>
      </c>
    </row>
    <row r="306" spans="1:9">
      <c r="C306" s="24" t="s">
        <v>213</v>
      </c>
      <c r="D306" s="24"/>
      <c r="E306" s="19">
        <f>G306*E304</f>
        <v>3.3873239436619724</v>
      </c>
      <c r="F306" s="19">
        <f>E306*(365.25/7)</f>
        <v>176.74572434607649</v>
      </c>
      <c r="G306" s="19">
        <v>0.26056338028169018</v>
      </c>
      <c r="I306" s="19">
        <f>F306*H308</f>
        <v>2.3384136874893286E-2</v>
      </c>
    </row>
    <row r="307" spans="1:9">
      <c r="C307" s="24" t="s">
        <v>214</v>
      </c>
      <c r="D307" s="24"/>
      <c r="E307" s="19">
        <f>G307*E304</f>
        <v>2.746478873239437</v>
      </c>
      <c r="F307" s="19">
        <f>E307*(365.25/7)</f>
        <v>143.30734406438634</v>
      </c>
      <c r="G307" s="19">
        <v>0.21126760563380284</v>
      </c>
      <c r="I307" s="19">
        <f>F307*H308</f>
        <v>1.8960110979643206E-2</v>
      </c>
    </row>
    <row r="308" spans="1:9">
      <c r="C308" s="24"/>
      <c r="D308" s="34" t="s">
        <v>165</v>
      </c>
      <c r="H308" s="23">
        <f>B482</f>
        <v>1.32303833438743E-4</v>
      </c>
    </row>
    <row r="309" spans="1:9">
      <c r="C309" s="24" t="s">
        <v>215</v>
      </c>
      <c r="D309" s="24"/>
      <c r="E309" s="19">
        <f>G309*E304</f>
        <v>0.27464788732394363</v>
      </c>
      <c r="F309" s="19">
        <f>E309*(365.25/7)</f>
        <v>14.33073440643863</v>
      </c>
      <c r="G309" s="19">
        <v>2.1126760563380281E-2</v>
      </c>
      <c r="I309" s="19">
        <f>F309*H310</f>
        <v>1.2743353326817185E-3</v>
      </c>
    </row>
    <row r="310" spans="1:9">
      <c r="C310" s="24"/>
      <c r="D310" s="34" t="s">
        <v>139</v>
      </c>
      <c r="H310" s="23">
        <f>B555</f>
        <v>8.8923239838230102E-5</v>
      </c>
    </row>
    <row r="311" spans="1:9" s="24" customFormat="1">
      <c r="B311" s="24" t="s">
        <v>47</v>
      </c>
      <c r="E311" s="24">
        <f>(E346-SUM(E343,E337,E331,E322,E314,E304))/2</f>
        <v>3.6000000000000014</v>
      </c>
      <c r="F311" s="24">
        <f>E311*(365.25/7)</f>
        <v>187.84285714285721</v>
      </c>
      <c r="G311" s="24">
        <v>1</v>
      </c>
      <c r="H311" s="25"/>
      <c r="I311" s="24">
        <f>E311*H313</f>
        <v>5.2646571117326909E-4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1.4624047532590801E-4</v>
      </c>
    </row>
    <row r="314" spans="1:9" s="24" customFormat="1">
      <c r="B314" s="24" t="s">
        <v>48</v>
      </c>
      <c r="E314" s="24">
        <f>E46</f>
        <v>19.8</v>
      </c>
      <c r="F314" s="24">
        <f>E314*(365.25/7)</f>
        <v>1033.1357142857144</v>
      </c>
      <c r="G314" s="24">
        <v>1.0050251256281406</v>
      </c>
      <c r="H314" s="25"/>
      <c r="I314" s="24">
        <f>SUM(I315,I316,I318,I320)</f>
        <v>0.22959971392372222</v>
      </c>
    </row>
    <row r="315" spans="1:9">
      <c r="A315" s="19"/>
      <c r="C315" s="24" t="s">
        <v>216</v>
      </c>
      <c r="D315" s="24"/>
      <c r="E315" s="19">
        <f>G315*E314</f>
        <v>4.1788944723618098</v>
      </c>
      <c r="F315" s="19">
        <f>E315*(365.25/7)</f>
        <v>218.04874371859302</v>
      </c>
      <c r="G315" s="19">
        <v>0.21105527638190957</v>
      </c>
      <c r="I315" s="19">
        <f>F315*H317</f>
        <v>3.188755192562414E-2</v>
      </c>
    </row>
    <row r="316" spans="1:9">
      <c r="A316" s="19"/>
      <c r="C316" s="24" t="s">
        <v>217</v>
      </c>
      <c r="D316" s="24"/>
      <c r="E316" s="19">
        <f>G316*E314</f>
        <v>4.4773869346733672</v>
      </c>
      <c r="F316" s="19">
        <f>E316*(365.25/7)</f>
        <v>233.62365398420678</v>
      </c>
      <c r="G316" s="19">
        <v>0.22613065326633167</v>
      </c>
      <c r="I316" s="19">
        <f>F316*H317</f>
        <v>3.4165234206025866E-2</v>
      </c>
    </row>
    <row r="317" spans="1:9">
      <c r="A317" s="19"/>
      <c r="D317" s="34" t="s">
        <v>169</v>
      </c>
      <c r="H317" s="23">
        <f>B485</f>
        <v>1.4624047532590801E-4</v>
      </c>
    </row>
    <row r="318" spans="1:9">
      <c r="A318" s="19"/>
      <c r="C318" s="24" t="s">
        <v>218</v>
      </c>
      <c r="D318" s="24"/>
      <c r="E318" s="19">
        <f>G318*E314</f>
        <v>5.5718592964824118</v>
      </c>
      <c r="F318" s="19">
        <f>E318*(365.25/7)</f>
        <v>290.73165829145728</v>
      </c>
      <c r="G318" s="19">
        <v>0.28140703517587939</v>
      </c>
      <c r="I318" s="19">
        <f>F318*H319</f>
        <v>0.12027096446443948</v>
      </c>
    </row>
    <row r="319" spans="1:9">
      <c r="A319" s="19"/>
      <c r="D319" s="3" t="s">
        <v>219</v>
      </c>
      <c r="H319" s="23">
        <f>B475</f>
        <v>4.1368375625563399E-4</v>
      </c>
    </row>
    <row r="320" spans="1:9">
      <c r="A320" s="19"/>
      <c r="C320" s="24" t="s">
        <v>220</v>
      </c>
      <c r="D320" s="24"/>
      <c r="E320" s="19">
        <f>G320*E314</f>
        <v>5.6713567839195989</v>
      </c>
      <c r="F320" s="19">
        <f>E320*(365.25/7)</f>
        <v>295.92329504666196</v>
      </c>
      <c r="G320" s="19">
        <v>0.28643216080402012</v>
      </c>
      <c r="I320" s="19">
        <f>F320*H321</f>
        <v>4.3275963327632762E-2</v>
      </c>
    </row>
    <row r="321" spans="1:9">
      <c r="A321" s="19"/>
      <c r="C321" s="34"/>
      <c r="D321" s="34" t="s">
        <v>169</v>
      </c>
      <c r="H321" s="23">
        <f>B485</f>
        <v>1.4624047532590801E-4</v>
      </c>
    </row>
    <row r="322" spans="1:9" s="24" customFormat="1">
      <c r="B322" s="24" t="s">
        <v>49</v>
      </c>
      <c r="E322" s="24">
        <f>E47</f>
        <v>29.9</v>
      </c>
      <c r="F322" s="24">
        <f>E322*(365.25/7)</f>
        <v>1560.1392857142857</v>
      </c>
      <c r="G322" s="24">
        <v>1.0000000000000002</v>
      </c>
      <c r="H322" s="25"/>
      <c r="I322" s="24">
        <f>SUM(I323,I325,I327,I329)</f>
        <v>0.11423076793794566</v>
      </c>
    </row>
    <row r="323" spans="1:9">
      <c r="A323" s="19"/>
      <c r="C323" s="24" t="s">
        <v>221</v>
      </c>
      <c r="D323" s="24"/>
      <c r="E323" s="19">
        <f>G323*E322</f>
        <v>8.2702127659574476</v>
      </c>
      <c r="F323" s="19">
        <f>E323*(365.25/7)</f>
        <v>431.52788753799399</v>
      </c>
      <c r="G323" s="19">
        <v>0.27659574468085107</v>
      </c>
      <c r="I323" s="19">
        <f>F323*H324</f>
        <v>4.7515071089653207E-2</v>
      </c>
    </row>
    <row r="324" spans="1:9">
      <c r="A324" s="19"/>
      <c r="D324" s="3" t="s">
        <v>222</v>
      </c>
      <c r="H324" s="23">
        <f>B553</f>
        <v>1.10108923343847E-4</v>
      </c>
    </row>
    <row r="325" spans="1:9">
      <c r="A325" s="19"/>
      <c r="C325" s="24" t="s">
        <v>223</v>
      </c>
      <c r="D325" s="24"/>
      <c r="E325" s="19">
        <f>G325*E322</f>
        <v>15.449848024316109</v>
      </c>
      <c r="F325" s="19">
        <f>E325*(365.25/7)</f>
        <v>806.15099869735127</v>
      </c>
      <c r="G325" s="19">
        <v>0.51671732522796354</v>
      </c>
      <c r="I325" s="19">
        <f>F325*H326</f>
        <v>5.1929766057670079E-2</v>
      </c>
    </row>
    <row r="326" spans="1:9">
      <c r="A326" s="19"/>
      <c r="D326" s="3" t="s">
        <v>224</v>
      </c>
      <c r="H326" s="23">
        <f>B552</f>
        <v>6.4416922067432405E-5</v>
      </c>
    </row>
    <row r="327" spans="1:9">
      <c r="A327" s="19"/>
      <c r="C327" s="24" t="s">
        <v>225</v>
      </c>
      <c r="D327" s="24"/>
      <c r="E327" s="19">
        <f>G327*E322</f>
        <v>2.0902735562310029</v>
      </c>
      <c r="F327" s="19">
        <f>E327*(365.25/7)</f>
        <v>109.0674880590534</v>
      </c>
      <c r="G327" s="19">
        <v>6.9908814589665649E-2</v>
      </c>
      <c r="I327" s="19">
        <f>F327*H328</f>
        <v>5.7277919932451488E-3</v>
      </c>
    </row>
    <row r="328" spans="1:9">
      <c r="A328" s="19"/>
      <c r="D328" s="3" t="s">
        <v>226</v>
      </c>
      <c r="H328" s="23">
        <f>B536</f>
        <v>5.2516034752206799E-5</v>
      </c>
    </row>
    <row r="329" spans="1:9">
      <c r="A329" s="19"/>
      <c r="C329" s="24" t="s">
        <v>227</v>
      </c>
      <c r="D329" s="24"/>
      <c r="E329" s="19">
        <f>G329*E322</f>
        <v>4.089665653495441</v>
      </c>
      <c r="F329" s="19">
        <f>E329*(365.25/7)</f>
        <v>213.39291141988713</v>
      </c>
      <c r="G329" s="19">
        <v>0.13677811550151978</v>
      </c>
      <c r="I329" s="19">
        <f>F329*H330</f>
        <v>9.0581387973772253E-3</v>
      </c>
    </row>
    <row r="330" spans="1:9">
      <c r="A330" s="19"/>
      <c r="D330" s="3" t="s">
        <v>228</v>
      </c>
      <c r="H330" s="23">
        <f>B554</f>
        <v>4.2448171015173903E-5</v>
      </c>
    </row>
    <row r="331" spans="1:9" s="24" customFormat="1">
      <c r="B331" s="24" t="s">
        <v>229</v>
      </c>
      <c r="E331" s="24">
        <f>E48</f>
        <v>9.6999999999999993</v>
      </c>
      <c r="F331" s="24">
        <f>E331*(365.25/7)</f>
        <v>506.13214285714287</v>
      </c>
      <c r="G331" s="24">
        <v>1.0098039215686276</v>
      </c>
      <c r="H331" s="25"/>
      <c r="I331" s="24">
        <f>SUM(I332:I334,I335)</f>
        <v>0.20127530581403086</v>
      </c>
    </row>
    <row r="332" spans="1:9">
      <c r="A332" s="19"/>
      <c r="C332" s="24" t="s">
        <v>230</v>
      </c>
      <c r="D332" s="24"/>
      <c r="E332" s="19">
        <f>G332*E331</f>
        <v>3.138235294117647</v>
      </c>
      <c r="F332" s="19">
        <f>E332*(365.25/7)</f>
        <v>163.74863445378151</v>
      </c>
      <c r="G332" s="19">
        <v>0.3235294117647059</v>
      </c>
      <c r="I332" s="19">
        <f>F332*$H$336</f>
        <v>6.4486263027796295E-2</v>
      </c>
    </row>
    <row r="333" spans="1:9">
      <c r="A333" s="19"/>
      <c r="C333" s="24" t="s">
        <v>231</v>
      </c>
      <c r="D333" s="24"/>
      <c r="E333" s="19">
        <f>G333*E331</f>
        <v>3.138235294117647</v>
      </c>
      <c r="F333" s="19">
        <f>E333*(365.25/7)</f>
        <v>163.74863445378151</v>
      </c>
      <c r="G333" s="19">
        <v>0.3235294117647059</v>
      </c>
      <c r="I333" s="19">
        <f>F333*$H$336</f>
        <v>6.4486263027796295E-2</v>
      </c>
    </row>
    <row r="334" spans="1:9">
      <c r="A334" s="19"/>
      <c r="C334" s="24" t="s">
        <v>232</v>
      </c>
      <c r="D334" s="24"/>
      <c r="E334" s="19">
        <f>G334*E331</f>
        <v>1.0460784313725491</v>
      </c>
      <c r="F334" s="19">
        <f>E334*(365.25/7)</f>
        <v>54.582878151260509</v>
      </c>
      <c r="G334" s="19">
        <v>0.10784313725490198</v>
      </c>
      <c r="I334" s="19">
        <f>F334*$H$336</f>
        <v>2.1495421009265436E-2</v>
      </c>
    </row>
    <row r="335" spans="1:9">
      <c r="A335" s="19"/>
      <c r="C335" s="24" t="s">
        <v>233</v>
      </c>
      <c r="D335" s="24"/>
      <c r="E335" s="19">
        <f>G335*E331</f>
        <v>2.4725490196078432</v>
      </c>
      <c r="F335" s="19">
        <f>E335*(365.25/7)</f>
        <v>129.01407563025211</v>
      </c>
      <c r="G335" s="19">
        <v>0.25490196078431376</v>
      </c>
      <c r="I335" s="19">
        <f>F335*$H$336</f>
        <v>5.0807358749172846E-2</v>
      </c>
    </row>
    <row r="336" spans="1:9">
      <c r="A336" s="19"/>
      <c r="C336" s="24"/>
      <c r="D336" s="34" t="s">
        <v>234</v>
      </c>
      <c r="H336" s="23">
        <f>B471</f>
        <v>3.9381252395114002E-4</v>
      </c>
    </row>
    <row r="337" spans="1:9" s="24" customFormat="1">
      <c r="B337" s="24" t="s">
        <v>51</v>
      </c>
      <c r="E337" s="24">
        <f>E49</f>
        <v>5.4</v>
      </c>
      <c r="F337" s="24">
        <f>E337*(365.25/7)</f>
        <v>281.76428571428573</v>
      </c>
      <c r="G337" s="24">
        <v>1</v>
      </c>
      <c r="H337" s="25"/>
      <c r="I337" s="24">
        <f>F337*H339</f>
        <v>2.7675758717522252E-2</v>
      </c>
    </row>
    <row r="338" spans="1:9">
      <c r="A338" s="19"/>
      <c r="C338" s="24" t="s">
        <v>51</v>
      </c>
      <c r="D338" s="24"/>
      <c r="E338" s="19">
        <f>G338*E337</f>
        <v>5.4</v>
      </c>
      <c r="F338" s="19">
        <f>E338*(365.25/7)</f>
        <v>281.76428571428573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9.8223089726800898E-5</v>
      </c>
    </row>
    <row r="340" spans="1:9" s="24" customFormat="1">
      <c r="B340" s="24" t="s">
        <v>52</v>
      </c>
      <c r="E340" s="24">
        <f>(E346-SUM(E343,E337,E331,E322,E314,E304))/2</f>
        <v>3.6000000000000014</v>
      </c>
      <c r="F340" s="24">
        <f>E340*(365.25/7)</f>
        <v>187.84285714285721</v>
      </c>
      <c r="G340" s="24">
        <v>1</v>
      </c>
      <c r="H340" s="25"/>
      <c r="I340" s="24">
        <f>F340*H342</f>
        <v>1.8450505811681506E-2</v>
      </c>
    </row>
    <row r="341" spans="1:9">
      <c r="A341" s="19"/>
      <c r="C341" s="24" t="s">
        <v>52</v>
      </c>
      <c r="D341" s="24"/>
      <c r="E341" s="19">
        <f>G341*E340</f>
        <v>3.6000000000000014</v>
      </c>
      <c r="F341" s="19">
        <f>E341*(365.25/7)</f>
        <v>187.84285714285721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9.8223089726800898E-5</v>
      </c>
    </row>
    <row r="343" spans="1:9" s="24" customFormat="1">
      <c r="B343" s="24" t="s">
        <v>53</v>
      </c>
      <c r="E343" s="24">
        <f>E51</f>
        <v>3</v>
      </c>
      <c r="F343" s="24">
        <f>E343*(365.25/7)</f>
        <v>156.53571428571428</v>
      </c>
      <c r="G343" s="24">
        <v>1</v>
      </c>
      <c r="H343" s="25"/>
      <c r="I343" s="24">
        <f>F343*H345</f>
        <v>1.5375421509734583E-2</v>
      </c>
    </row>
    <row r="344" spans="1:9">
      <c r="A344" s="19"/>
      <c r="C344" s="24" t="s">
        <v>53</v>
      </c>
      <c r="D344" s="24"/>
      <c r="E344" s="19">
        <f>G344*E343</f>
        <v>3</v>
      </c>
      <c r="F344" s="19">
        <f>E344*(365.25/7)</f>
        <v>156.53571428571428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9.8223089726800898E-5</v>
      </c>
    </row>
    <row r="346" spans="1:9" s="28" customFormat="1">
      <c r="A346" s="28" t="s">
        <v>236</v>
      </c>
      <c r="E346" s="28">
        <f>E43</f>
        <v>88</v>
      </c>
      <c r="F346" s="28">
        <f>E346*(365.25/7)</f>
        <v>4591.7142857142862</v>
      </c>
      <c r="H346" s="29"/>
      <c r="I346" s="28">
        <f>SUM(I304,I311,I314,I322,I331,I337,I340,I343)</f>
        <v>0.6962567889641722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3.824755326939E-5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5.6504860152661899E-5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9.3256242008266403E-5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8.2876669036578793E-5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17.100000000000001</v>
      </c>
      <c r="F364" s="24">
        <f>E364*(365.25/7)</f>
        <v>892.25357142857149</v>
      </c>
      <c r="G364" s="24">
        <v>0.98571428571428577</v>
      </c>
      <c r="H364" s="25"/>
      <c r="I364" s="24">
        <f>SUM(I365,I367,I369)</f>
        <v>4.951618928025367E-2</v>
      </c>
    </row>
    <row r="365" spans="1:9">
      <c r="C365" s="24" t="s">
        <v>246</v>
      </c>
      <c r="D365" s="24"/>
      <c r="E365" s="19">
        <f>G365*E364</f>
        <v>6.1885714285714286</v>
      </c>
      <c r="F365" s="19">
        <f>E365*(365.25/7)</f>
        <v>322.91081632653061</v>
      </c>
      <c r="G365" s="19">
        <v>0.3619047619047619</v>
      </c>
      <c r="I365" s="19">
        <f>F365*H366</f>
        <v>1.7560692602525494E-2</v>
      </c>
    </row>
    <row r="366" spans="1:9">
      <c r="C366" s="24"/>
      <c r="D366" s="34" t="s">
        <v>247</v>
      </c>
      <c r="H366" s="23">
        <f>B556</f>
        <v>5.4382484929733503E-5</v>
      </c>
    </row>
    <row r="367" spans="1:9">
      <c r="C367" s="24" t="s">
        <v>248</v>
      </c>
      <c r="D367" s="24">
        <f>F364-SUM(F365,F369)</f>
        <v>12.74647959183676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1.6864081128487075E-3</v>
      </c>
    </row>
    <row r="368" spans="1:9">
      <c r="C368" s="24"/>
      <c r="D368" s="34" t="s">
        <v>165</v>
      </c>
      <c r="F368" s="24"/>
      <c r="H368" s="23">
        <f>B482</f>
        <v>1.32303833438743E-4</v>
      </c>
    </row>
    <row r="369" spans="1:9">
      <c r="C369" s="24" t="s">
        <v>249</v>
      </c>
      <c r="D369" s="24"/>
      <c r="E369" s="19">
        <f>G369*E364</f>
        <v>10.667142857142858</v>
      </c>
      <c r="F369" s="19">
        <f>E369*(365.25/7)</f>
        <v>556.59627551020412</v>
      </c>
      <c r="G369" s="19">
        <v>0.62380952380952381</v>
      </c>
      <c r="I369" s="19">
        <f>F369*H370</f>
        <v>3.0269088564879473E-2</v>
      </c>
    </row>
    <row r="370" spans="1:9">
      <c r="C370" s="24"/>
      <c r="D370" s="31" t="s">
        <v>247</v>
      </c>
      <c r="H370" s="23">
        <f>B556</f>
        <v>5.4382484929733503E-5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13.2</v>
      </c>
      <c r="F373" s="24">
        <f>E373*(365.25/7)</f>
        <v>688.75714285714287</v>
      </c>
      <c r="G373" s="24">
        <v>0.99310344827586206</v>
      </c>
      <c r="H373" s="25"/>
      <c r="I373" s="24">
        <f>SUM(I374,I375)</f>
        <v>0.10002952249378054</v>
      </c>
    </row>
    <row r="374" spans="1:9">
      <c r="C374" s="24" t="s">
        <v>251</v>
      </c>
      <c r="D374" s="24"/>
      <c r="E374" s="19">
        <f>G374*E373</f>
        <v>2.8220689655172415</v>
      </c>
      <c r="F374" s="19">
        <f>E374*(365.25/7)</f>
        <v>147.25152709359608</v>
      </c>
      <c r="G374" s="19">
        <v>0.21379310344827587</v>
      </c>
      <c r="I374" s="19">
        <f>F374*H376</f>
        <v>2.1534133314633313E-2</v>
      </c>
    </row>
    <row r="375" spans="1:9">
      <c r="C375" s="24" t="s">
        <v>252</v>
      </c>
      <c r="D375" s="24"/>
      <c r="E375" s="19">
        <f>G375*E373</f>
        <v>10.286896551724137</v>
      </c>
      <c r="F375" s="19">
        <f>E375*(365.25/7)</f>
        <v>536.75556650246301</v>
      </c>
      <c r="G375" s="19">
        <v>0.77931034482758621</v>
      </c>
      <c r="I375" s="19">
        <f>F375*H376</f>
        <v>7.8495389179147224E-2</v>
      </c>
    </row>
    <row r="376" spans="1:9">
      <c r="C376" s="24"/>
      <c r="D376" s="34" t="s">
        <v>169</v>
      </c>
      <c r="H376" s="23">
        <f>B485</f>
        <v>1.4624047532590801E-4</v>
      </c>
      <c r="I376" s="38"/>
    </row>
    <row r="377" spans="1:9" s="24" customFormat="1">
      <c r="B377" s="24" t="s">
        <v>59</v>
      </c>
      <c r="E377" s="24">
        <f>E57</f>
        <v>38.5</v>
      </c>
      <c r="F377" s="24">
        <f>E377*(365.25/7)</f>
        <v>2008.875</v>
      </c>
      <c r="G377" s="24">
        <v>0.99760191846522783</v>
      </c>
      <c r="H377" s="25"/>
      <c r="I377" s="24">
        <f>SUM(I378,I380,I381,I382,I383,I384,I385)</f>
        <v>6.2553113030505772E-2</v>
      </c>
    </row>
    <row r="378" spans="1:9">
      <c r="A378" s="19"/>
      <c r="C378" s="24" t="s">
        <v>253</v>
      </c>
      <c r="D378" s="24"/>
      <c r="E378" s="19">
        <f>G378*E377</f>
        <v>6.3705035971223021</v>
      </c>
      <c r="F378" s="19">
        <f>E378*(365.25/7)</f>
        <v>332.40377697841728</v>
      </c>
      <c r="G378" s="19">
        <v>0.16546762589928057</v>
      </c>
      <c r="I378" s="19">
        <f>F378*H379</f>
        <v>9.897082573535998E-3</v>
      </c>
    </row>
    <row r="379" spans="1:9">
      <c r="A379" s="19"/>
      <c r="C379" s="24"/>
      <c r="D379" s="3" t="s">
        <v>253</v>
      </c>
      <c r="H379" s="23">
        <f>B524</f>
        <v>2.9774278329510701E-5</v>
      </c>
    </row>
    <row r="380" spans="1:9">
      <c r="A380" s="19"/>
      <c r="C380" s="24" t="s">
        <v>254</v>
      </c>
      <c r="D380" s="24"/>
      <c r="E380" s="19">
        <f>G380*E377</f>
        <v>2.4928057553956835</v>
      </c>
      <c r="F380" s="19">
        <f t="shared" ref="F380:F385" si="2">E380*(365.25/7)</f>
        <v>130.07104316546764</v>
      </c>
      <c r="G380" s="19">
        <v>6.4748201438848921E-2</v>
      </c>
      <c r="I380" s="19">
        <f>F380*H386</f>
        <v>4.0971551076028363E-3</v>
      </c>
    </row>
    <row r="381" spans="1:9">
      <c r="A381" s="19"/>
      <c r="C381" s="24" t="s">
        <v>255</v>
      </c>
      <c r="D381" s="24"/>
      <c r="E381" s="19">
        <f>G381*E377</f>
        <v>1.9388489208633093</v>
      </c>
      <c r="F381" s="19">
        <f t="shared" si="2"/>
        <v>101.16636690647482</v>
      </c>
      <c r="G381" s="19">
        <v>5.0359712230215826E-2</v>
      </c>
      <c r="I381" s="19">
        <f>F381*H386</f>
        <v>3.1866761948022054E-3</v>
      </c>
    </row>
    <row r="382" spans="1:9">
      <c r="A382" s="19"/>
      <c r="C382" s="24" t="s">
        <v>256</v>
      </c>
      <c r="D382" s="24"/>
      <c r="E382" s="19">
        <f>G382*E377</f>
        <v>6.3705035971223021</v>
      </c>
      <c r="F382" s="19">
        <f t="shared" si="2"/>
        <v>332.40377697841728</v>
      </c>
      <c r="G382" s="19">
        <v>0.16546762589928057</v>
      </c>
      <c r="I382" s="19">
        <f>F382*$H$386</f>
        <v>1.0470507497207246E-2</v>
      </c>
    </row>
    <row r="383" spans="1:9">
      <c r="A383" s="19"/>
      <c r="C383" s="24" t="s">
        <v>257</v>
      </c>
      <c r="D383" s="24"/>
      <c r="E383" s="19">
        <f>G383*E377</f>
        <v>8.4016786570743403</v>
      </c>
      <c r="F383" s="19">
        <f t="shared" si="2"/>
        <v>438.38758992805754</v>
      </c>
      <c r="G383" s="19">
        <v>0.21822541966426856</v>
      </c>
      <c r="I383" s="19">
        <f>F383*H386</f>
        <v>1.3808930177476223E-2</v>
      </c>
    </row>
    <row r="384" spans="1:9">
      <c r="A384" s="19"/>
      <c r="C384" s="24" t="s">
        <v>258</v>
      </c>
      <c r="D384" s="24"/>
      <c r="E384" s="19">
        <f>G384*E377</f>
        <v>10.432853717026378</v>
      </c>
      <c r="F384" s="19">
        <f t="shared" si="2"/>
        <v>544.37140287769785</v>
      </c>
      <c r="G384" s="19">
        <v>0.27098321342925658</v>
      </c>
      <c r="I384" s="19">
        <f>F384*H386</f>
        <v>1.7147352857745199E-2</v>
      </c>
    </row>
    <row r="385" spans="1:9">
      <c r="A385" s="19"/>
      <c r="C385" s="24" t="s">
        <v>259</v>
      </c>
      <c r="D385" s="24"/>
      <c r="E385" s="19">
        <f>G385*E377</f>
        <v>2.4004796163069546</v>
      </c>
      <c r="F385" s="19">
        <f t="shared" si="2"/>
        <v>125.25359712230217</v>
      </c>
      <c r="G385" s="19">
        <v>6.235011990407674E-2</v>
      </c>
      <c r="I385" s="19">
        <f>F385*H386</f>
        <v>3.9454086221360641E-3</v>
      </c>
    </row>
    <row r="386" spans="1:9">
      <c r="A386" s="19"/>
      <c r="C386" s="24"/>
      <c r="D386" s="3" t="s">
        <v>260</v>
      </c>
      <c r="H386" s="23">
        <f>B525</f>
        <v>3.1499363792990501E-5</v>
      </c>
    </row>
    <row r="387" spans="1:9" s="24" customFormat="1">
      <c r="B387" s="24" t="s">
        <v>60</v>
      </c>
      <c r="E387" s="24">
        <f>E58</f>
        <v>5.0999999999999996</v>
      </c>
      <c r="F387" s="24">
        <f>E387*(365.25/7)</f>
        <v>266.11071428571427</v>
      </c>
      <c r="G387" s="24">
        <v>1</v>
      </c>
      <c r="H387" s="25"/>
      <c r="I387" s="24">
        <f>F387*H390</f>
        <v>7.7275411135113593E-3</v>
      </c>
    </row>
    <row r="388" spans="1:9">
      <c r="A388" s="19"/>
      <c r="C388" s="24" t="s">
        <v>261</v>
      </c>
      <c r="D388" s="24"/>
      <c r="E388" s="19">
        <f>G388*E387</f>
        <v>5.0999999999999996</v>
      </c>
      <c r="F388" s="19">
        <f>E388*(365.25/7)</f>
        <v>266.11071428571427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2.9038819929717501E-5</v>
      </c>
    </row>
    <row r="391" spans="1:9" s="24" customFormat="1">
      <c r="B391" s="24" t="s">
        <v>61</v>
      </c>
      <c r="E391" s="24">
        <f>E400-SUM(E364,E373,E377,E387)</f>
        <v>7.0000000000000142</v>
      </c>
      <c r="F391" s="24">
        <f>E391*(365.25/7)</f>
        <v>365.25000000000074</v>
      </c>
      <c r="G391" s="24">
        <v>1</v>
      </c>
      <c r="H391" s="25"/>
      <c r="I391" s="24">
        <f>SUM(I392,I394,I398)</f>
        <v>2.1084858822844062E-2</v>
      </c>
    </row>
    <row r="392" spans="1:9">
      <c r="A392" s="19"/>
      <c r="C392" s="24" t="s">
        <v>265</v>
      </c>
      <c r="D392" s="24"/>
      <c r="E392" s="19">
        <f>G392*E391</f>
        <v>1.2962962962962989</v>
      </c>
      <c r="F392" s="19">
        <f>E392*(365.25/7)</f>
        <v>67.638888888889028</v>
      </c>
      <c r="G392" s="19">
        <v>0.1851851851851852</v>
      </c>
      <c r="I392" s="19">
        <f>F392*H393</f>
        <v>5.4555033690900393E-3</v>
      </c>
    </row>
    <row r="393" spans="1:9">
      <c r="A393" s="19"/>
      <c r="C393" s="24"/>
      <c r="D393" s="34" t="s">
        <v>266</v>
      </c>
      <c r="H393" s="23">
        <f>B557</f>
        <v>8.0656312643630801E-5</v>
      </c>
    </row>
    <row r="394" spans="1:9">
      <c r="C394" s="24" t="s">
        <v>267</v>
      </c>
      <c r="D394" s="24"/>
      <c r="E394" s="19">
        <f>G394*E391</f>
        <v>1.469135802469139</v>
      </c>
      <c r="F394" s="19">
        <f>E394*(365.25/7)</f>
        <v>76.657407407407575</v>
      </c>
      <c r="G394" s="19">
        <v>0.20987654320987656</v>
      </c>
      <c r="I394" s="19">
        <f>F394*H395</f>
        <v>4.0257430714214911E-3</v>
      </c>
    </row>
    <row r="395" spans="1:9">
      <c r="C395" s="24"/>
      <c r="D395" s="34" t="s">
        <v>226</v>
      </c>
      <c r="H395" s="23">
        <f>B536</f>
        <v>5.2516034752206799E-5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5.5162550217499002E-5</v>
      </c>
    </row>
    <row r="398" spans="1:9">
      <c r="C398" s="24" t="s">
        <v>269</v>
      </c>
      <c r="D398" s="24"/>
      <c r="E398" s="19">
        <f>G398*E391</f>
        <v>4.2345679012345769</v>
      </c>
      <c r="F398" s="19">
        <f>E398*(365.25/7)</f>
        <v>220.95370370370418</v>
      </c>
      <c r="G398" s="19">
        <v>0.60493827160493829</v>
      </c>
      <c r="I398" s="19">
        <f>F398*H399</f>
        <v>1.1603612382332533E-2</v>
      </c>
    </row>
    <row r="399" spans="1:9">
      <c r="C399" s="24"/>
      <c r="D399" s="34" t="s">
        <v>226</v>
      </c>
      <c r="H399" s="23">
        <f>B536</f>
        <v>5.2516034752206799E-5</v>
      </c>
    </row>
    <row r="400" spans="1:9" s="28" customFormat="1">
      <c r="A400" s="28" t="s">
        <v>270</v>
      </c>
      <c r="E400" s="28">
        <f>E53</f>
        <v>80.900000000000006</v>
      </c>
      <c r="F400" s="28">
        <f>E400*(365.25/7)</f>
        <v>4221.2464285714286</v>
      </c>
      <c r="H400" s="29"/>
      <c r="I400" s="28">
        <f>SUM(I364,I371,I373,I377,I387,I391)</f>
        <v>0.24091122474089538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57.9</v>
      </c>
      <c r="F403" s="24">
        <f>E403*(365.25/7)</f>
        <v>3021.139285714286</v>
      </c>
      <c r="G403" s="24">
        <v>0.9659574468085107</v>
      </c>
      <c r="H403" s="25"/>
      <c r="I403" s="24">
        <f>F403*H408</f>
        <v>8.7730319700452503E-2</v>
      </c>
    </row>
    <row r="404" spans="1:9">
      <c r="C404" s="24" t="s">
        <v>271</v>
      </c>
      <c r="D404" s="24"/>
      <c r="E404" s="19">
        <f>G404*E403</f>
        <v>53.300851063829789</v>
      </c>
      <c r="F404" s="19">
        <f>E404*(365.25/7)</f>
        <v>2781.1622644376903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2.6280851063829789</v>
      </c>
      <c r="F405" s="19">
        <f>E405*(365.25/7)</f>
        <v>137.12972644376902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1.8068085106382981</v>
      </c>
      <c r="F407" s="19">
        <f>E407*(365.25/7)</f>
        <v>94.276686930091202</v>
      </c>
      <c r="G407" s="19">
        <v>3.1205673758865252E-2</v>
      </c>
    </row>
    <row r="408" spans="1:9">
      <c r="C408" s="24"/>
      <c r="D408" s="34" t="s">
        <v>264</v>
      </c>
      <c r="H408" s="23">
        <f>B523</f>
        <v>2.9038819929717501E-5</v>
      </c>
    </row>
    <row r="409" spans="1:9" s="24" customFormat="1">
      <c r="B409" s="24" t="s">
        <v>64</v>
      </c>
      <c r="E409" s="24">
        <f>E62</f>
        <v>8.6999999999999993</v>
      </c>
      <c r="F409" s="24">
        <f>E409*(365.25/7)</f>
        <v>453.95357142857142</v>
      </c>
      <c r="G409" s="24">
        <v>1</v>
      </c>
      <c r="H409" s="25"/>
      <c r="I409" s="24">
        <f>F409*H411</f>
        <v>1.3182276017166436E-2</v>
      </c>
    </row>
    <row r="410" spans="1:9">
      <c r="C410" s="24" t="s">
        <v>64</v>
      </c>
      <c r="D410" s="24"/>
      <c r="E410" s="19">
        <f>G410*E409</f>
        <v>8.6999999999999993</v>
      </c>
      <c r="F410" s="19">
        <f>E410*(365.25/7)</f>
        <v>453.95357142857142</v>
      </c>
      <c r="G410" s="19">
        <v>1</v>
      </c>
    </row>
    <row r="411" spans="1:9">
      <c r="C411" s="24"/>
      <c r="D411" s="34" t="s">
        <v>264</v>
      </c>
      <c r="H411" s="23">
        <f>B523</f>
        <v>2.9038819929717501E-5</v>
      </c>
    </row>
    <row r="412" spans="1:9" s="24" customFormat="1">
      <c r="B412" s="24" t="s">
        <v>65</v>
      </c>
      <c r="E412" s="24">
        <f>E63</f>
        <v>2.1</v>
      </c>
      <c r="F412" s="24">
        <f>E412*(365.25/7)</f>
        <v>109.575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2.1</v>
      </c>
      <c r="F413" s="19">
        <f>E413*(365.25/7)</f>
        <v>109.575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0.5</v>
      </c>
      <c r="F414" s="24">
        <f>E414*(365.25/7)</f>
        <v>26.089285714285715</v>
      </c>
      <c r="G414" s="24">
        <v>1</v>
      </c>
      <c r="H414" s="25"/>
      <c r="I414" s="24">
        <f>F414*AVERAGE(H416:H417)</f>
        <v>1.6136310039597331E-3</v>
      </c>
    </row>
    <row r="415" spans="1:9">
      <c r="C415" s="24" t="s">
        <v>66</v>
      </c>
      <c r="D415" s="24"/>
      <c r="E415" s="19">
        <f>G415*E414</f>
        <v>0.5</v>
      </c>
      <c r="F415" s="19">
        <f>E415*(365.25/7)</f>
        <v>26.089285714285715</v>
      </c>
      <c r="G415" s="19">
        <v>1</v>
      </c>
    </row>
    <row r="416" spans="1:9">
      <c r="C416" s="24"/>
      <c r="D416" s="1" t="s">
        <v>144</v>
      </c>
      <c r="H416" s="23">
        <f>B541</f>
        <v>6.1464811934113902E-5</v>
      </c>
    </row>
    <row r="417" spans="1:12">
      <c r="C417" s="24"/>
      <c r="D417" s="1" t="s">
        <v>275</v>
      </c>
      <c r="H417" s="23">
        <f>B542</f>
        <v>6.2235853667179795E-5</v>
      </c>
    </row>
    <row r="418" spans="1:12" s="24" customFormat="1">
      <c r="B418" s="24" t="s">
        <v>67</v>
      </c>
      <c r="E418" s="24">
        <f>E65</f>
        <v>5.3</v>
      </c>
      <c r="F418" s="24">
        <f>E418*(365.25/7)</f>
        <v>276.54642857142858</v>
      </c>
      <c r="G418" s="24">
        <v>1</v>
      </c>
      <c r="H418" s="25"/>
      <c r="I418" s="24">
        <f>F418*AVERAGE(H420:H422)</f>
        <v>0.18116681661129438</v>
      </c>
    </row>
    <row r="419" spans="1:12">
      <c r="C419" s="24" t="s">
        <v>67</v>
      </c>
      <c r="D419" s="24"/>
      <c r="E419" s="19">
        <f>G419*E418</f>
        <v>5.3</v>
      </c>
      <c r="F419" s="19">
        <f>E419*(365.25/7)</f>
        <v>276.54642857142858</v>
      </c>
      <c r="G419" s="19">
        <v>1</v>
      </c>
    </row>
    <row r="420" spans="1:12">
      <c r="C420" s="24"/>
      <c r="D420" s="3" t="s">
        <v>224</v>
      </c>
      <c r="H420" s="23">
        <f>B552</f>
        <v>6.4416922067432405E-5</v>
      </c>
    </row>
    <row r="421" spans="1:12">
      <c r="C421" s="24"/>
      <c r="D421" s="31" t="s">
        <v>193</v>
      </c>
      <c r="H421" s="23">
        <f>B511</f>
        <v>1.81334312242693E-3</v>
      </c>
    </row>
    <row r="422" spans="1:12">
      <c r="C422" s="24"/>
      <c r="D422" s="27" t="s">
        <v>276</v>
      </c>
      <c r="F422" s="24"/>
      <c r="H422" s="23">
        <f>B510</f>
        <v>8.75535292208143E-5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74.5</v>
      </c>
      <c r="F424" s="28">
        <f>E424*(365.25/7)</f>
        <v>3887.3035714285716</v>
      </c>
      <c r="H424" s="29"/>
      <c r="I424" s="28">
        <f>SUM(I403,I409,I412,I414,I418)</f>
        <v>0.28369304333287304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828</v>
      </c>
      <c r="F428" s="28">
        <f>E428*(365.25/7)</f>
        <v>43203.857142857145</v>
      </c>
      <c r="H428" s="29"/>
      <c r="I428" s="37">
        <f>SUM(I424,I400,I361,I346,I301,I289,I251,I234,I200,I154,I135,I122)</f>
        <v>12.179688252912305</v>
      </c>
    </row>
    <row r="431" spans="1:12" s="40" customFormat="1">
      <c r="A431" s="24" t="s">
        <v>280</v>
      </c>
      <c r="B431" s="24" t="s">
        <v>370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1.3256207004217451</v>
      </c>
      <c r="C432" s="19">
        <v>1.4982849187858709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0.18561179714124409</v>
      </c>
      <c r="C433" s="19">
        <v>0.229285161174478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0.20674259534511197</v>
      </c>
      <c r="C434" s="19">
        <v>0.25503283659360526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3.9179188264831843</v>
      </c>
      <c r="C435" s="19">
        <v>4.174658317559186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0.37333565519710787</v>
      </c>
      <c r="C436" s="19">
        <v>0.39644429579190527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9.3113674959888273E-2</v>
      </c>
      <c r="C437" s="19">
        <v>9.638855451511924E-2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4.7872173892883279</v>
      </c>
      <c r="C438" s="19">
        <v>5.1148730855003457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6.9266557037756193E-2</v>
      </c>
      <c r="C439" s="19">
        <v>7.5589227765231581E-2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0.6962567889641722</v>
      </c>
      <c r="C440" s="19">
        <v>0.7514937726202322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0.24091122474089538</v>
      </c>
      <c r="C442" s="19">
        <v>0.2707198582401249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0.28369304333287304</v>
      </c>
      <c r="C443" s="19">
        <v>0.38261028950942422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12.179688252912307</v>
      </c>
      <c r="C444" s="24">
        <v>13.245380318055522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316</v>
      </c>
      <c r="B450" s="41"/>
    </row>
    <row r="451" spans="1:2">
      <c r="A451" s="42" t="s">
        <v>317</v>
      </c>
      <c r="B451" s="41" t="s">
        <v>318</v>
      </c>
    </row>
    <row r="452" spans="1:2">
      <c r="A452" s="43" t="s">
        <v>81</v>
      </c>
      <c r="B452" s="40">
        <v>2.0753625014341401E-4</v>
      </c>
    </row>
    <row r="453" spans="1:2">
      <c r="A453" s="43" t="s">
        <v>85</v>
      </c>
      <c r="B453" s="40">
        <v>1.8123600379630399E-4</v>
      </c>
    </row>
    <row r="454" spans="1:2">
      <c r="A454" s="43" t="s">
        <v>93</v>
      </c>
      <c r="B454" s="40">
        <v>1.4866358173675799E-4</v>
      </c>
    </row>
    <row r="455" spans="1:2">
      <c r="A455" s="43" t="s">
        <v>86</v>
      </c>
      <c r="B455" s="40">
        <v>2.9047921153145501E-4</v>
      </c>
    </row>
    <row r="456" spans="1:2">
      <c r="A456" s="43" t="s">
        <v>319</v>
      </c>
      <c r="B456" s="40">
        <v>2.8815986355312199E-4</v>
      </c>
    </row>
    <row r="457" spans="1:2">
      <c r="A457" s="43" t="s">
        <v>89</v>
      </c>
      <c r="B457" s="40">
        <v>5.8372345228633899E-4</v>
      </c>
    </row>
    <row r="458" spans="1:2">
      <c r="A458" s="43" t="s">
        <v>320</v>
      </c>
      <c r="B458" s="40">
        <v>2.8808688751685098E-4</v>
      </c>
    </row>
    <row r="459" spans="1:2">
      <c r="A459" s="43" t="s">
        <v>152</v>
      </c>
      <c r="B459" s="40">
        <v>2.53969779965583E-4</v>
      </c>
    </row>
    <row r="460" spans="1:2">
      <c r="A460" s="43" t="s">
        <v>321</v>
      </c>
      <c r="B460" s="40">
        <v>1.46572502077181E-4</v>
      </c>
    </row>
    <row r="461" spans="1:2">
      <c r="A461" s="43" t="s">
        <v>322</v>
      </c>
      <c r="B461" s="40">
        <v>2.7242293436714299E-4</v>
      </c>
    </row>
    <row r="462" spans="1:2">
      <c r="A462" s="43" t="s">
        <v>323</v>
      </c>
      <c r="B462" s="40">
        <v>1.7922815925589799E-4</v>
      </c>
    </row>
    <row r="463" spans="1:2">
      <c r="A463" s="43" t="s">
        <v>87</v>
      </c>
      <c r="B463" s="40">
        <v>2.21286919110788E-4</v>
      </c>
    </row>
    <row r="464" spans="1:2">
      <c r="A464" s="43" t="s">
        <v>90</v>
      </c>
      <c r="B464" s="40">
        <v>3.3330348984453301E-4</v>
      </c>
    </row>
    <row r="465" spans="1:2">
      <c r="A465" s="43" t="s">
        <v>94</v>
      </c>
      <c r="B465" s="40">
        <v>2.4173711069267601E-4</v>
      </c>
    </row>
    <row r="466" spans="1:2">
      <c r="A466" s="43" t="s">
        <v>82</v>
      </c>
      <c r="B466" s="40">
        <v>1.8436804730104599E-4</v>
      </c>
    </row>
    <row r="467" spans="1:2">
      <c r="A467" s="43" t="s">
        <v>101</v>
      </c>
      <c r="B467" s="40">
        <v>1.6096116897416801E-4</v>
      </c>
    </row>
    <row r="468" spans="1:2">
      <c r="A468" s="43" t="s">
        <v>125</v>
      </c>
      <c r="B468" s="40">
        <v>1.9783800273003599E-4</v>
      </c>
    </row>
    <row r="469" spans="1:2">
      <c r="A469" s="43" t="s">
        <v>126</v>
      </c>
      <c r="B469" s="40">
        <v>9.1374598860871899E-5</v>
      </c>
    </row>
    <row r="470" spans="1:2">
      <c r="A470" s="43" t="s">
        <v>134</v>
      </c>
      <c r="B470" s="40">
        <v>2.4622324151349502E-4</v>
      </c>
    </row>
    <row r="471" spans="1:2">
      <c r="A471" s="43" t="s">
        <v>234</v>
      </c>
      <c r="B471" s="40">
        <v>3.9381252395114002E-4</v>
      </c>
    </row>
    <row r="472" spans="1:2">
      <c r="A472" s="43" t="s">
        <v>324</v>
      </c>
      <c r="B472" s="40">
        <v>1.8101149752481699E-4</v>
      </c>
    </row>
    <row r="473" spans="1:2">
      <c r="A473" s="43" t="s">
        <v>154</v>
      </c>
      <c r="B473" s="40">
        <v>1.7979330347713199E-4</v>
      </c>
    </row>
    <row r="474" spans="1:2">
      <c r="A474" s="43" t="s">
        <v>325</v>
      </c>
      <c r="B474" s="40">
        <v>6.1980890843304896E-4</v>
      </c>
    </row>
    <row r="475" spans="1:2">
      <c r="A475" s="43" t="s">
        <v>219</v>
      </c>
      <c r="B475" s="40">
        <v>4.1368375625563399E-4</v>
      </c>
    </row>
    <row r="476" spans="1:2">
      <c r="A476" s="43" t="s">
        <v>173</v>
      </c>
      <c r="B476" s="40">
        <v>1.3154789046745599E-4</v>
      </c>
    </row>
    <row r="477" spans="1:2">
      <c r="A477" s="43" t="s">
        <v>326</v>
      </c>
      <c r="B477" s="40">
        <v>1.5918692023663599E-4</v>
      </c>
    </row>
    <row r="478" spans="1:2">
      <c r="A478" s="43" t="s">
        <v>133</v>
      </c>
      <c r="B478" s="40">
        <v>4.6337524758036899E-4</v>
      </c>
    </row>
    <row r="479" spans="1:2">
      <c r="A479" s="43" t="s">
        <v>132</v>
      </c>
      <c r="B479" s="40">
        <v>8.3899075325234501E-4</v>
      </c>
    </row>
    <row r="480" spans="1:2">
      <c r="A480" s="43" t="s">
        <v>327</v>
      </c>
      <c r="B480" s="40">
        <v>1.9411468544791501E-4</v>
      </c>
    </row>
    <row r="481" spans="1:2">
      <c r="A481" s="43" t="s">
        <v>190</v>
      </c>
      <c r="B481" s="40">
        <v>9.9021399008583497E-5</v>
      </c>
    </row>
    <row r="482" spans="1:2">
      <c r="A482" s="43" t="s">
        <v>165</v>
      </c>
      <c r="B482" s="40">
        <v>1.32303833438743E-4</v>
      </c>
    </row>
    <row r="483" spans="1:2">
      <c r="A483" s="43" t="s">
        <v>328</v>
      </c>
      <c r="B483" s="40">
        <v>1.17251066520812E-4</v>
      </c>
    </row>
    <row r="484" spans="1:2">
      <c r="A484" s="43" t="s">
        <v>160</v>
      </c>
      <c r="B484" s="40">
        <v>1.73504178510735E-4</v>
      </c>
    </row>
    <row r="485" spans="1:2">
      <c r="A485" s="43" t="s">
        <v>169</v>
      </c>
      <c r="B485" s="40">
        <v>1.4624047532590801E-4</v>
      </c>
    </row>
    <row r="486" spans="1:2">
      <c r="A486" s="43" t="s">
        <v>329</v>
      </c>
      <c r="B486" s="40">
        <v>1.8430994317117501E-3</v>
      </c>
    </row>
    <row r="487" spans="1:2">
      <c r="A487" s="43" t="s">
        <v>330</v>
      </c>
      <c r="B487" s="40">
        <v>4.5915903845058001E-4</v>
      </c>
    </row>
    <row r="488" spans="1:2">
      <c r="A488" s="43" t="s">
        <v>150</v>
      </c>
      <c r="B488" s="40">
        <v>6.9813314876405498E-4</v>
      </c>
    </row>
    <row r="489" spans="1:2">
      <c r="A489" s="43" t="s">
        <v>140</v>
      </c>
      <c r="B489" s="40">
        <v>1.2032980248552E-4</v>
      </c>
    </row>
    <row r="490" spans="1:2">
      <c r="A490" s="43" t="s">
        <v>331</v>
      </c>
      <c r="B490" s="40">
        <v>8.5690273896221405E-5</v>
      </c>
    </row>
    <row r="491" spans="1:2">
      <c r="A491" s="43" t="s">
        <v>142</v>
      </c>
      <c r="B491" s="40">
        <v>1.5953121990601601E-4</v>
      </c>
    </row>
    <row r="492" spans="1:2">
      <c r="A492" s="43" t="s">
        <v>332</v>
      </c>
      <c r="B492" s="40">
        <v>1.3408117941004401E-4</v>
      </c>
    </row>
    <row r="493" spans="1:2">
      <c r="A493" s="43" t="s">
        <v>333</v>
      </c>
      <c r="B493" s="40">
        <v>1.7270742253927801E-4</v>
      </c>
    </row>
    <row r="494" spans="1:2">
      <c r="A494" s="43" t="s">
        <v>334</v>
      </c>
      <c r="B494" s="40">
        <v>1.5740430761049999E-4</v>
      </c>
    </row>
    <row r="495" spans="1:2">
      <c r="A495" s="43" t="s">
        <v>335</v>
      </c>
      <c r="B495" s="40">
        <v>1.1560552369626E-4</v>
      </c>
    </row>
    <row r="496" spans="1:2">
      <c r="A496" s="43" t="s">
        <v>336</v>
      </c>
      <c r="B496" s="40">
        <v>2.1329899787379499E-4</v>
      </c>
    </row>
    <row r="497" spans="1:2">
      <c r="A497" s="43" t="s">
        <v>337</v>
      </c>
      <c r="B497" s="40">
        <v>1.01459236774059E-4</v>
      </c>
    </row>
    <row r="498" spans="1:2">
      <c r="A498" s="43" t="s">
        <v>338</v>
      </c>
      <c r="B498" s="40">
        <v>1.0828964063666499E-4</v>
      </c>
    </row>
    <row r="499" spans="1:2">
      <c r="A499" s="43" t="s">
        <v>339</v>
      </c>
      <c r="B499" s="40">
        <v>2.3891685819187701E-4</v>
      </c>
    </row>
    <row r="500" spans="1:2">
      <c r="A500" s="43" t="s">
        <v>340</v>
      </c>
      <c r="B500" s="40">
        <v>1.3782992892101399E-4</v>
      </c>
    </row>
    <row r="501" spans="1:2">
      <c r="A501" s="43" t="s">
        <v>341</v>
      </c>
      <c r="B501" s="40">
        <v>6.5889773886861405E-5</v>
      </c>
    </row>
    <row r="502" spans="1:2">
      <c r="A502" s="43" t="s">
        <v>342</v>
      </c>
      <c r="B502" s="40">
        <v>8.3250596301136104E-5</v>
      </c>
    </row>
    <row r="503" spans="1:2">
      <c r="A503" s="43" t="s">
        <v>343</v>
      </c>
      <c r="B503" s="40">
        <v>1.4476978251170501E-4</v>
      </c>
    </row>
    <row r="504" spans="1:2">
      <c r="A504" s="43" t="s">
        <v>344</v>
      </c>
      <c r="B504" s="40">
        <v>9.0988016740602099E-5</v>
      </c>
    </row>
    <row r="505" spans="1:2">
      <c r="A505" s="43" t="s">
        <v>345</v>
      </c>
      <c r="B505" s="40">
        <v>1.0916971520976299E-4</v>
      </c>
    </row>
    <row r="506" spans="1:2">
      <c r="A506" s="43" t="s">
        <v>346</v>
      </c>
      <c r="B506" s="40">
        <v>1.07206144858949E-4</v>
      </c>
    </row>
    <row r="507" spans="1:2">
      <c r="A507" s="43" t="s">
        <v>347</v>
      </c>
      <c r="B507" s="40">
        <v>9.6305357477517104E-5</v>
      </c>
    </row>
    <row r="508" spans="1:2">
      <c r="A508" s="43" t="s">
        <v>348</v>
      </c>
      <c r="B508" s="40">
        <v>1.29789743274594E-4</v>
      </c>
    </row>
    <row r="509" spans="1:2">
      <c r="A509" s="43" t="s">
        <v>235</v>
      </c>
      <c r="B509" s="40">
        <v>9.8223089726800898E-5</v>
      </c>
    </row>
    <row r="510" spans="1:2">
      <c r="A510" s="43" t="s">
        <v>276</v>
      </c>
      <c r="B510" s="40">
        <v>8.75535292208143E-5</v>
      </c>
    </row>
    <row r="511" spans="1:2">
      <c r="A511" s="43" t="s">
        <v>193</v>
      </c>
      <c r="B511" s="40">
        <v>1.81334312242693E-3</v>
      </c>
    </row>
    <row r="512" spans="1:2">
      <c r="A512" s="43" t="s">
        <v>199</v>
      </c>
      <c r="B512" s="40">
        <v>1.6495583889185E-3</v>
      </c>
    </row>
    <row r="513" spans="1:2">
      <c r="A513" s="43" t="s">
        <v>205</v>
      </c>
      <c r="B513" s="40">
        <v>5.2202933843232299E-4</v>
      </c>
    </row>
    <row r="514" spans="1:2">
      <c r="A514" s="43" t="s">
        <v>202</v>
      </c>
      <c r="B514" s="40">
        <v>8.1088028214834705E-4</v>
      </c>
    </row>
    <row r="515" spans="1:2">
      <c r="A515" s="43" t="s">
        <v>209</v>
      </c>
      <c r="B515" s="40">
        <v>2.1634600555183199E-4</v>
      </c>
    </row>
    <row r="516" spans="1:2">
      <c r="A516" s="43" t="s">
        <v>197</v>
      </c>
      <c r="B516" s="40">
        <v>2.1767459002886499E-4</v>
      </c>
    </row>
    <row r="517" spans="1:2">
      <c r="A517" s="43" t="s">
        <v>349</v>
      </c>
      <c r="B517" s="40">
        <v>1.55696551277535E-4</v>
      </c>
    </row>
    <row r="518" spans="1:2">
      <c r="A518" s="43" t="s">
        <v>350</v>
      </c>
      <c r="B518" s="40">
        <v>1.7709815444404199E-4</v>
      </c>
    </row>
    <row r="519" spans="1:2">
      <c r="A519" s="43" t="s">
        <v>351</v>
      </c>
      <c r="B519" s="40">
        <v>6.8257427748858002E-5</v>
      </c>
    </row>
    <row r="520" spans="1:2">
      <c r="A520" s="43" t="s">
        <v>352</v>
      </c>
      <c r="B520" s="40">
        <v>5.5276259038110898E-5</v>
      </c>
    </row>
    <row r="521" spans="1:2">
      <c r="A521" s="43" t="s">
        <v>353</v>
      </c>
      <c r="B521" s="40">
        <v>3.59388633311674E-5</v>
      </c>
    </row>
    <row r="522" spans="1:2">
      <c r="A522" s="43" t="s">
        <v>354</v>
      </c>
      <c r="B522" s="40">
        <v>4.0180647813054398E-5</v>
      </c>
    </row>
    <row r="523" spans="1:2">
      <c r="A523" s="43" t="s">
        <v>355</v>
      </c>
      <c r="B523" s="40">
        <v>2.9038819929717501E-5</v>
      </c>
    </row>
    <row r="524" spans="1:2">
      <c r="A524" s="43" t="s">
        <v>253</v>
      </c>
      <c r="B524" s="40">
        <v>2.9774278329510701E-5</v>
      </c>
    </row>
    <row r="525" spans="1:2">
      <c r="A525" s="43" t="s">
        <v>260</v>
      </c>
      <c r="B525" s="40">
        <v>3.1499363792990501E-5</v>
      </c>
    </row>
    <row r="526" spans="1:2">
      <c r="A526" s="43" t="s">
        <v>356</v>
      </c>
      <c r="B526" s="40">
        <v>8.1188736822408096E-5</v>
      </c>
    </row>
    <row r="527" spans="1:2">
      <c r="A527" s="43" t="s">
        <v>357</v>
      </c>
      <c r="B527" s="40">
        <v>4.0120799665927201E-5</v>
      </c>
    </row>
    <row r="528" spans="1:2">
      <c r="A528" s="43" t="s">
        <v>167</v>
      </c>
      <c r="B528" s="40">
        <v>5.4328844022477301E-5</v>
      </c>
    </row>
    <row r="529" spans="1:2">
      <c r="A529" s="43" t="s">
        <v>128</v>
      </c>
      <c r="B529" s="40">
        <v>5.8936399512656897E-5</v>
      </c>
    </row>
    <row r="530" spans="1:2">
      <c r="A530" s="43" t="s">
        <v>358</v>
      </c>
      <c r="B530" s="40">
        <v>1.20016191811748E-4</v>
      </c>
    </row>
    <row r="531" spans="1:2">
      <c r="A531" s="43" t="s">
        <v>268</v>
      </c>
      <c r="B531" s="40">
        <v>5.5162550217499002E-5</v>
      </c>
    </row>
    <row r="532" spans="1:2">
      <c r="A532" s="43" t="s">
        <v>156</v>
      </c>
      <c r="B532" s="40">
        <v>5.0620074646983798E-5</v>
      </c>
    </row>
    <row r="533" spans="1:2">
      <c r="A533" s="43" t="s">
        <v>359</v>
      </c>
      <c r="B533" s="40">
        <v>7.9149640560297998E-5</v>
      </c>
    </row>
    <row r="534" spans="1:2">
      <c r="A534" s="43" t="s">
        <v>360</v>
      </c>
      <c r="B534" s="40">
        <v>3.1201166973153398E-5</v>
      </c>
    </row>
    <row r="535" spans="1:2">
      <c r="A535" s="43" t="s">
        <v>361</v>
      </c>
      <c r="B535" s="40">
        <v>6.9243030430243694E-5</v>
      </c>
    </row>
    <row r="536" spans="1:2">
      <c r="A536" s="43" t="s">
        <v>226</v>
      </c>
      <c r="B536" s="40">
        <v>5.2516034752206799E-5</v>
      </c>
    </row>
    <row r="537" spans="1:2">
      <c r="A537" s="43" t="s">
        <v>362</v>
      </c>
      <c r="B537" s="40">
        <v>5.05135625216514E-5</v>
      </c>
    </row>
    <row r="538" spans="1:2">
      <c r="A538" s="43" t="s">
        <v>363</v>
      </c>
      <c r="B538" s="40">
        <v>9.8108930097961204E-5</v>
      </c>
    </row>
    <row r="539" spans="1:2">
      <c r="A539" s="43" t="s">
        <v>364</v>
      </c>
      <c r="B539" s="40">
        <v>5.2344475160434103E-5</v>
      </c>
    </row>
    <row r="540" spans="1:2">
      <c r="A540" s="43" t="s">
        <v>146</v>
      </c>
      <c r="B540" s="40">
        <v>7.6233566213980704E-5</v>
      </c>
    </row>
    <row r="541" spans="1:2">
      <c r="A541" s="43" t="s">
        <v>144</v>
      </c>
      <c r="B541" s="40">
        <v>6.1464811934113902E-5</v>
      </c>
    </row>
    <row r="542" spans="1:2">
      <c r="A542" s="43" t="s">
        <v>275</v>
      </c>
      <c r="B542" s="40">
        <v>6.2235853667179795E-5</v>
      </c>
    </row>
    <row r="543" spans="1:2">
      <c r="A543" s="43" t="s">
        <v>365</v>
      </c>
      <c r="B543" s="40">
        <v>9.5774710652273093E-5</v>
      </c>
    </row>
    <row r="544" spans="1:2">
      <c r="A544" s="43" t="s">
        <v>366</v>
      </c>
      <c r="B544" s="40">
        <v>4.8364818460676599E-5</v>
      </c>
    </row>
    <row r="545" spans="1:2">
      <c r="A545" s="43" t="s">
        <v>238</v>
      </c>
      <c r="B545" s="40">
        <v>3.824755326939E-5</v>
      </c>
    </row>
    <row r="546" spans="1:2">
      <c r="A546" s="43" t="s">
        <v>240</v>
      </c>
      <c r="B546" s="40">
        <v>5.6504860152661899E-5</v>
      </c>
    </row>
    <row r="547" spans="1:2">
      <c r="A547" s="43" t="s">
        <v>242</v>
      </c>
      <c r="B547" s="40">
        <v>9.3256242008266403E-5</v>
      </c>
    </row>
    <row r="548" spans="1:2">
      <c r="A548" s="43" t="s">
        <v>244</v>
      </c>
      <c r="B548" s="40">
        <v>8.2876669036578793E-5</v>
      </c>
    </row>
    <row r="549" spans="1:2">
      <c r="A549" s="43" t="s">
        <v>184</v>
      </c>
      <c r="B549" s="40">
        <v>6.5598012079341302E-5</v>
      </c>
    </row>
    <row r="550" spans="1:2">
      <c r="A550" s="43" t="s">
        <v>183</v>
      </c>
      <c r="B550" s="40">
        <v>4.2735705438346799E-5</v>
      </c>
    </row>
    <row r="551" spans="1:2">
      <c r="A551" s="43" t="s">
        <v>367</v>
      </c>
      <c r="B551" s="40">
        <v>7.3897970134956405E-5</v>
      </c>
    </row>
    <row r="552" spans="1:2">
      <c r="A552" s="43" t="s">
        <v>224</v>
      </c>
      <c r="B552" s="40">
        <v>6.4416922067432405E-5</v>
      </c>
    </row>
    <row r="553" spans="1:2">
      <c r="A553" s="43" t="s">
        <v>222</v>
      </c>
      <c r="B553" s="40">
        <v>1.10108923343847E-4</v>
      </c>
    </row>
    <row r="554" spans="1:2">
      <c r="A554" s="43" t="s">
        <v>228</v>
      </c>
      <c r="B554" s="40">
        <v>4.2448171015173903E-5</v>
      </c>
    </row>
    <row r="555" spans="1:2">
      <c r="A555" s="43" t="s">
        <v>139</v>
      </c>
      <c r="B555" s="40">
        <v>8.8923239838230102E-5</v>
      </c>
    </row>
    <row r="556" spans="1:2">
      <c r="A556" s="43" t="s">
        <v>175</v>
      </c>
      <c r="B556" s="40">
        <v>5.4382484929733503E-5</v>
      </c>
    </row>
    <row r="557" spans="1:2">
      <c r="A557" s="43" t="s">
        <v>368</v>
      </c>
      <c r="B557" s="40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7"/>
  <sheetViews>
    <sheetView topLeftCell="A422" workbookViewId="0">
      <selection activeCell="B444" sqref="B432:B444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3" t="s">
        <v>0</v>
      </c>
      <c r="B1" s="54"/>
      <c r="C1" s="54"/>
      <c r="D1" s="55"/>
      <c r="E1" s="18" t="s">
        <v>1</v>
      </c>
      <c r="H1" s="20"/>
    </row>
    <row r="2" spans="1:8" ht="12.75">
      <c r="A2" s="56" t="s">
        <v>2</v>
      </c>
      <c r="B2" s="57"/>
      <c r="C2" s="58"/>
      <c r="D2" s="21" t="s">
        <v>3</v>
      </c>
      <c r="E2" s="21" t="s">
        <v>3</v>
      </c>
      <c r="H2" s="20"/>
    </row>
    <row r="3" spans="1:8" ht="12.75">
      <c r="A3" s="46" t="s">
        <v>4</v>
      </c>
      <c r="B3" s="59"/>
      <c r="C3" s="47"/>
      <c r="D3" s="21" t="s">
        <v>3</v>
      </c>
      <c r="E3" s="10">
        <v>941.6</v>
      </c>
      <c r="H3" s="20"/>
    </row>
    <row r="4" spans="1:8" ht="12.75">
      <c r="A4" s="60" t="s">
        <v>4</v>
      </c>
      <c r="B4" s="48" t="s">
        <v>5</v>
      </c>
      <c r="C4" s="49"/>
      <c r="D4" s="21" t="s">
        <v>3</v>
      </c>
      <c r="E4" s="8">
        <v>160</v>
      </c>
      <c r="H4" s="20"/>
    </row>
    <row r="5" spans="1:8" ht="12.75">
      <c r="A5" s="61"/>
      <c r="B5" s="50" t="s">
        <v>5</v>
      </c>
      <c r="C5" s="22" t="s">
        <v>6</v>
      </c>
      <c r="D5" s="21" t="s">
        <v>3</v>
      </c>
      <c r="E5" s="10">
        <v>20</v>
      </c>
      <c r="H5" s="20"/>
    </row>
    <row r="6" spans="1:8" ht="12.75">
      <c r="A6" s="61"/>
      <c r="B6" s="51"/>
      <c r="C6" s="22" t="s">
        <v>7</v>
      </c>
      <c r="D6" s="21" t="s">
        <v>3</v>
      </c>
      <c r="E6" s="8">
        <v>23.7</v>
      </c>
      <c r="H6" s="20"/>
    </row>
    <row r="7" spans="1:8" ht="12.75">
      <c r="A7" s="61"/>
      <c r="B7" s="51"/>
      <c r="C7" s="22" t="s">
        <v>8</v>
      </c>
      <c r="D7" s="21" t="s">
        <v>3</v>
      </c>
      <c r="E7" s="10">
        <v>69.099999999999994</v>
      </c>
      <c r="H7" s="20"/>
    </row>
    <row r="8" spans="1:8" ht="12.75">
      <c r="A8" s="61"/>
      <c r="B8" s="51"/>
      <c r="C8" s="22" t="s">
        <v>9</v>
      </c>
      <c r="D8" s="21" t="s">
        <v>3</v>
      </c>
      <c r="E8" s="8">
        <v>8.6999999999999993</v>
      </c>
      <c r="H8" s="20"/>
    </row>
    <row r="9" spans="1:8" ht="21">
      <c r="A9" s="61"/>
      <c r="B9" s="52"/>
      <c r="C9" s="22" t="s">
        <v>10</v>
      </c>
      <c r="D9" s="21" t="s">
        <v>3</v>
      </c>
      <c r="E9" s="10">
        <v>38.5</v>
      </c>
      <c r="H9" s="20"/>
    </row>
    <row r="10" spans="1:8" ht="12.75" customHeight="1">
      <c r="A10" s="61"/>
      <c r="B10" s="48" t="s">
        <v>11</v>
      </c>
      <c r="C10" s="49"/>
      <c r="D10" s="21" t="s">
        <v>3</v>
      </c>
      <c r="E10" s="8">
        <v>31.3</v>
      </c>
      <c r="H10" s="20"/>
    </row>
    <row r="11" spans="1:8" ht="12.75" customHeight="1">
      <c r="A11" s="61"/>
      <c r="B11" s="50" t="s">
        <v>11</v>
      </c>
      <c r="C11" s="22" t="s">
        <v>12</v>
      </c>
      <c r="D11" s="21" t="s">
        <v>3</v>
      </c>
      <c r="E11" s="10">
        <v>22.4</v>
      </c>
      <c r="H11" s="20"/>
    </row>
    <row r="12" spans="1:8" ht="12.75">
      <c r="A12" s="61"/>
      <c r="B12" s="51"/>
      <c r="C12" s="22" t="s">
        <v>13</v>
      </c>
      <c r="D12" s="21" t="s">
        <v>3</v>
      </c>
      <c r="E12" s="8">
        <v>8.8000000000000007</v>
      </c>
      <c r="H12" s="20"/>
    </row>
    <row r="13" spans="1:8" ht="12.75">
      <c r="A13" s="61"/>
      <c r="B13" s="52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1"/>
      <c r="B14" s="48" t="s">
        <v>16</v>
      </c>
      <c r="C14" s="49"/>
      <c r="D14" s="21" t="s">
        <v>3</v>
      </c>
      <c r="E14" s="8">
        <v>43</v>
      </c>
      <c r="H14" s="20"/>
    </row>
    <row r="15" spans="1:8" ht="12.75">
      <c r="A15" s="61"/>
      <c r="B15" s="50" t="s">
        <v>16</v>
      </c>
      <c r="C15" s="22" t="s">
        <v>17</v>
      </c>
      <c r="D15" s="21" t="s">
        <v>3</v>
      </c>
      <c r="E15" s="10">
        <v>35.200000000000003</v>
      </c>
      <c r="H15" s="20"/>
    </row>
    <row r="16" spans="1:8" ht="12.75">
      <c r="A16" s="61"/>
      <c r="B16" s="52"/>
      <c r="C16" s="22" t="s">
        <v>18</v>
      </c>
      <c r="D16" s="21" t="s">
        <v>3</v>
      </c>
      <c r="E16" s="8">
        <v>7.8</v>
      </c>
      <c r="H16" s="20"/>
    </row>
    <row r="17" spans="1:8" ht="12.75">
      <c r="A17" s="61"/>
      <c r="B17" s="48" t="s">
        <v>19</v>
      </c>
      <c r="C17" s="49"/>
      <c r="D17" s="21" t="s">
        <v>3</v>
      </c>
      <c r="E17" s="10">
        <v>196.9</v>
      </c>
      <c r="H17" s="20"/>
    </row>
    <row r="18" spans="1:8" ht="12.75">
      <c r="A18" s="61"/>
      <c r="B18" s="50" t="s">
        <v>19</v>
      </c>
      <c r="C18" s="22" t="s">
        <v>20</v>
      </c>
      <c r="D18" s="21" t="s">
        <v>3</v>
      </c>
      <c r="E18" s="8">
        <v>60.6</v>
      </c>
      <c r="H18" s="20"/>
    </row>
    <row r="19" spans="1:8" ht="12.75">
      <c r="A19" s="61"/>
      <c r="B19" s="51"/>
      <c r="C19" s="22" t="s">
        <v>21</v>
      </c>
      <c r="D19" s="21" t="s">
        <v>3</v>
      </c>
      <c r="E19" s="10">
        <v>59.5</v>
      </c>
      <c r="H19" s="20"/>
    </row>
    <row r="20" spans="1:8" ht="12.75">
      <c r="A20" s="61"/>
      <c r="B20" s="51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1"/>
      <c r="B21" s="51"/>
      <c r="C21" s="22" t="s">
        <v>23</v>
      </c>
      <c r="D21" s="21" t="s">
        <v>3</v>
      </c>
      <c r="E21" s="10">
        <v>21.2</v>
      </c>
      <c r="H21" s="20"/>
    </row>
    <row r="22" spans="1:8" ht="12.75">
      <c r="A22" s="61"/>
      <c r="B22" s="51"/>
      <c r="C22" s="22" t="s">
        <v>24</v>
      </c>
      <c r="D22" s="21" t="s">
        <v>3</v>
      </c>
      <c r="E22" s="8">
        <v>39.1</v>
      </c>
      <c r="H22" s="20"/>
    </row>
    <row r="23" spans="1:8" ht="12.75">
      <c r="A23" s="61"/>
      <c r="B23" s="52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1"/>
      <c r="B24" s="48" t="s">
        <v>26</v>
      </c>
      <c r="C24" s="49"/>
      <c r="D24" s="21" t="s">
        <v>3</v>
      </c>
      <c r="E24" s="8">
        <v>47.3</v>
      </c>
      <c r="H24" s="20"/>
    </row>
    <row r="25" spans="1:8" ht="21">
      <c r="A25" s="61"/>
      <c r="B25" s="50" t="s">
        <v>26</v>
      </c>
      <c r="C25" s="22" t="s">
        <v>27</v>
      </c>
      <c r="D25" s="21" t="s">
        <v>3</v>
      </c>
      <c r="E25" s="10">
        <v>15.4</v>
      </c>
      <c r="H25" s="20"/>
    </row>
    <row r="26" spans="1:8" ht="12.75">
      <c r="A26" s="61"/>
      <c r="B26" s="51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1"/>
      <c r="B27" s="51"/>
      <c r="C27" s="22" t="s">
        <v>29</v>
      </c>
      <c r="D27" s="21" t="s">
        <v>3</v>
      </c>
      <c r="E27" s="10">
        <v>12.1</v>
      </c>
      <c r="H27" s="20"/>
    </row>
    <row r="28" spans="1:8" ht="21">
      <c r="A28" s="61"/>
      <c r="B28" s="51"/>
      <c r="C28" s="22" t="s">
        <v>30</v>
      </c>
      <c r="D28" s="21" t="s">
        <v>3</v>
      </c>
      <c r="E28" s="8">
        <v>3.2</v>
      </c>
      <c r="H28" s="20"/>
    </row>
    <row r="29" spans="1:8" ht="21">
      <c r="A29" s="61"/>
      <c r="B29" s="51"/>
      <c r="C29" s="22" t="s">
        <v>31</v>
      </c>
      <c r="D29" s="21" t="s">
        <v>3</v>
      </c>
      <c r="E29" s="10">
        <v>5.4</v>
      </c>
      <c r="H29" s="20"/>
    </row>
    <row r="30" spans="1:8" ht="21">
      <c r="A30" s="61"/>
      <c r="B30" s="52"/>
      <c r="C30" s="22" t="s">
        <v>32</v>
      </c>
      <c r="D30" s="21" t="s">
        <v>3</v>
      </c>
      <c r="E30" s="8">
        <v>8.1</v>
      </c>
      <c r="H30" s="20"/>
    </row>
    <row r="31" spans="1:8" ht="12.75">
      <c r="A31" s="61"/>
      <c r="B31" s="48" t="s">
        <v>33</v>
      </c>
      <c r="C31" s="49"/>
      <c r="D31" s="21" t="s">
        <v>3</v>
      </c>
      <c r="E31" s="10">
        <v>20.5</v>
      </c>
      <c r="H31" s="20"/>
    </row>
    <row r="32" spans="1:8" ht="21">
      <c r="A32" s="61"/>
      <c r="B32" s="50" t="s">
        <v>33</v>
      </c>
      <c r="C32" s="22" t="s">
        <v>34</v>
      </c>
      <c r="D32" s="21" t="s">
        <v>3</v>
      </c>
      <c r="E32" s="8">
        <v>6.7</v>
      </c>
      <c r="H32" s="20"/>
    </row>
    <row r="33" spans="1:8" ht="12.75">
      <c r="A33" s="61"/>
      <c r="B33" s="51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1"/>
      <c r="B34" s="52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1"/>
      <c r="B35" s="48" t="s">
        <v>37</v>
      </c>
      <c r="C35" s="49"/>
      <c r="D35" s="21" t="s">
        <v>3</v>
      </c>
      <c r="E35" s="10">
        <v>127.5</v>
      </c>
      <c r="H35" s="20"/>
    </row>
    <row r="36" spans="1:8" ht="12.75">
      <c r="A36" s="61"/>
      <c r="B36" s="50" t="s">
        <v>37</v>
      </c>
      <c r="C36" s="22" t="s">
        <v>38</v>
      </c>
      <c r="D36" s="21" t="s">
        <v>3</v>
      </c>
      <c r="E36" s="8">
        <v>42.4</v>
      </c>
      <c r="H36" s="20"/>
    </row>
    <row r="37" spans="1:8" ht="21">
      <c r="A37" s="61"/>
      <c r="B37" s="51"/>
      <c r="C37" s="22" t="s">
        <v>39</v>
      </c>
      <c r="D37" s="21" t="s">
        <v>3</v>
      </c>
      <c r="E37" s="10">
        <v>63.5</v>
      </c>
      <c r="H37" s="20"/>
    </row>
    <row r="38" spans="1:8" ht="12.75">
      <c r="A38" s="61"/>
      <c r="B38" s="52"/>
      <c r="C38" s="22" t="s">
        <v>40</v>
      </c>
      <c r="D38" s="21" t="s">
        <v>3</v>
      </c>
      <c r="E38" s="8">
        <v>21.6</v>
      </c>
      <c r="H38" s="20"/>
    </row>
    <row r="39" spans="1:8" ht="12.75">
      <c r="A39" s="61"/>
      <c r="B39" s="48" t="s">
        <v>41</v>
      </c>
      <c r="C39" s="49"/>
      <c r="D39" s="21" t="s">
        <v>3</v>
      </c>
      <c r="E39" s="10">
        <v>29.5</v>
      </c>
      <c r="H39" s="20"/>
    </row>
    <row r="40" spans="1:8" ht="12.75">
      <c r="A40" s="61"/>
      <c r="B40" s="50" t="s">
        <v>41</v>
      </c>
      <c r="C40" s="22" t="s">
        <v>42</v>
      </c>
      <c r="D40" s="21" t="s">
        <v>3</v>
      </c>
      <c r="E40" s="8">
        <v>1.5</v>
      </c>
      <c r="H40" s="20"/>
    </row>
    <row r="41" spans="1:8" ht="12.75">
      <c r="A41" s="61"/>
      <c r="B41" s="51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1"/>
      <c r="B42" s="52"/>
      <c r="C42" s="22" t="s">
        <v>44</v>
      </c>
      <c r="D42" s="21" t="s">
        <v>3</v>
      </c>
      <c r="E42" s="8">
        <v>26.6</v>
      </c>
      <c r="H42" s="20"/>
    </row>
    <row r="43" spans="1:8" ht="12.75">
      <c r="A43" s="61"/>
      <c r="B43" s="48" t="s">
        <v>45</v>
      </c>
      <c r="C43" s="49"/>
      <c r="D43" s="21" t="s">
        <v>3</v>
      </c>
      <c r="E43" s="10">
        <v>98.3</v>
      </c>
      <c r="H43" s="20"/>
    </row>
    <row r="44" spans="1:8" ht="21">
      <c r="A44" s="61"/>
      <c r="B44" s="50" t="s">
        <v>45</v>
      </c>
      <c r="C44" s="22" t="s">
        <v>46</v>
      </c>
      <c r="D44" s="21" t="s">
        <v>3</v>
      </c>
      <c r="E44" s="8">
        <v>13.4</v>
      </c>
      <c r="H44" s="20"/>
    </row>
    <row r="45" spans="1:8" ht="21">
      <c r="A45" s="61"/>
      <c r="B45" s="51"/>
      <c r="C45" s="22" t="s">
        <v>47</v>
      </c>
      <c r="D45" s="21" t="s">
        <v>3</v>
      </c>
      <c r="E45" s="10" t="s">
        <v>15</v>
      </c>
      <c r="H45" s="20"/>
    </row>
    <row r="46" spans="1:8" ht="21">
      <c r="A46" s="61"/>
      <c r="B46" s="51"/>
      <c r="C46" s="22" t="s">
        <v>48</v>
      </c>
      <c r="D46" s="21" t="s">
        <v>3</v>
      </c>
      <c r="E46" s="8">
        <v>23.9</v>
      </c>
      <c r="H46" s="20"/>
    </row>
    <row r="47" spans="1:8" ht="12.75">
      <c r="A47" s="61"/>
      <c r="B47" s="51"/>
      <c r="C47" s="22" t="s">
        <v>49</v>
      </c>
      <c r="D47" s="21" t="s">
        <v>3</v>
      </c>
      <c r="E47" s="10">
        <v>33.200000000000003</v>
      </c>
      <c r="H47" s="20"/>
    </row>
    <row r="48" spans="1:8" ht="12.75">
      <c r="A48" s="61"/>
      <c r="B48" s="51"/>
      <c r="C48" s="22" t="s">
        <v>50</v>
      </c>
      <c r="D48" s="21" t="s">
        <v>3</v>
      </c>
      <c r="E48" s="8">
        <v>9.9</v>
      </c>
      <c r="H48" s="20"/>
    </row>
    <row r="49" spans="1:8" ht="12.75">
      <c r="A49" s="61"/>
      <c r="B49" s="51"/>
      <c r="C49" s="22" t="s">
        <v>51</v>
      </c>
      <c r="D49" s="21" t="s">
        <v>3</v>
      </c>
      <c r="E49" s="10">
        <v>8.1</v>
      </c>
      <c r="H49" s="20"/>
    </row>
    <row r="50" spans="1:8" ht="12.75">
      <c r="A50" s="61"/>
      <c r="B50" s="51"/>
      <c r="C50" s="22" t="s">
        <v>52</v>
      </c>
      <c r="D50" s="21" t="s">
        <v>3</v>
      </c>
      <c r="E50" s="8" t="s">
        <v>15</v>
      </c>
      <c r="H50" s="20"/>
    </row>
    <row r="51" spans="1:8" ht="21">
      <c r="A51" s="61"/>
      <c r="B51" s="52"/>
      <c r="C51" s="22" t="s">
        <v>53</v>
      </c>
      <c r="D51" s="21" t="s">
        <v>3</v>
      </c>
      <c r="E51" s="10">
        <v>3</v>
      </c>
      <c r="H51" s="20"/>
    </row>
    <row r="52" spans="1:8" ht="12.75">
      <c r="A52" s="61"/>
      <c r="B52" s="46" t="s">
        <v>54</v>
      </c>
      <c r="C52" s="47"/>
      <c r="D52" s="21" t="s">
        <v>3</v>
      </c>
      <c r="E52" s="8" t="s">
        <v>15</v>
      </c>
      <c r="H52" s="20"/>
    </row>
    <row r="53" spans="1:8" ht="12.75">
      <c r="A53" s="61"/>
      <c r="B53" s="48" t="s">
        <v>55</v>
      </c>
      <c r="C53" s="49"/>
      <c r="D53" s="21" t="s">
        <v>3</v>
      </c>
      <c r="E53" s="10">
        <v>88.5</v>
      </c>
      <c r="H53" s="20"/>
    </row>
    <row r="54" spans="1:8" ht="12.75">
      <c r="A54" s="61"/>
      <c r="B54" s="50" t="s">
        <v>55</v>
      </c>
      <c r="C54" s="22" t="s">
        <v>56</v>
      </c>
      <c r="D54" s="21" t="s">
        <v>3</v>
      </c>
      <c r="E54" s="8">
        <v>21.9</v>
      </c>
      <c r="H54" s="20"/>
    </row>
    <row r="55" spans="1:8" ht="12.75">
      <c r="A55" s="61"/>
      <c r="B55" s="51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1"/>
      <c r="B56" s="51"/>
      <c r="C56" s="22" t="s">
        <v>58</v>
      </c>
      <c r="D56" s="21" t="s">
        <v>3</v>
      </c>
      <c r="E56" s="8">
        <v>13.5</v>
      </c>
      <c r="H56" s="20"/>
    </row>
    <row r="57" spans="1:8" ht="12.75">
      <c r="A57" s="61"/>
      <c r="B57" s="51"/>
      <c r="C57" s="22" t="s">
        <v>59</v>
      </c>
      <c r="D57" s="21" t="s">
        <v>3</v>
      </c>
      <c r="E57" s="10">
        <v>37.1</v>
      </c>
      <c r="H57" s="20"/>
    </row>
    <row r="58" spans="1:8" ht="12.75">
      <c r="A58" s="61"/>
      <c r="B58" s="51"/>
      <c r="C58" s="22" t="s">
        <v>60</v>
      </c>
      <c r="D58" s="21" t="s">
        <v>3</v>
      </c>
      <c r="E58" s="8">
        <v>4.5</v>
      </c>
      <c r="H58" s="20"/>
    </row>
    <row r="59" spans="1:8" ht="12.75">
      <c r="A59" s="61"/>
      <c r="B59" s="52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1"/>
      <c r="B60" s="48" t="s">
        <v>62</v>
      </c>
      <c r="C60" s="49"/>
      <c r="D60" s="21" t="s">
        <v>3</v>
      </c>
      <c r="E60" s="8">
        <v>95.7</v>
      </c>
      <c r="H60" s="20"/>
    </row>
    <row r="61" spans="1:8" ht="12.75">
      <c r="A61" s="61"/>
      <c r="B61" s="50" t="s">
        <v>62</v>
      </c>
      <c r="C61" s="22" t="s">
        <v>63</v>
      </c>
      <c r="D61" s="21" t="s">
        <v>3</v>
      </c>
      <c r="E61" s="10">
        <v>68</v>
      </c>
      <c r="H61" s="20"/>
    </row>
    <row r="62" spans="1:8" ht="12.75">
      <c r="A62" s="61"/>
      <c r="B62" s="51"/>
      <c r="C62" s="22" t="s">
        <v>64</v>
      </c>
      <c r="D62" s="21" t="s">
        <v>3</v>
      </c>
      <c r="E62" s="8">
        <v>13.4</v>
      </c>
      <c r="H62" s="20"/>
    </row>
    <row r="63" spans="1:8" ht="21">
      <c r="A63" s="61"/>
      <c r="B63" s="51"/>
      <c r="C63" s="22" t="s">
        <v>65</v>
      </c>
      <c r="D63" s="21" t="s">
        <v>3</v>
      </c>
      <c r="E63" s="10">
        <v>4.4000000000000004</v>
      </c>
      <c r="H63" s="20"/>
    </row>
    <row r="64" spans="1:8" ht="12.75">
      <c r="A64" s="61"/>
      <c r="B64" s="51"/>
      <c r="C64" s="22" t="s">
        <v>66</v>
      </c>
      <c r="D64" s="21" t="s">
        <v>3</v>
      </c>
      <c r="E64" s="8" t="s">
        <v>15</v>
      </c>
      <c r="H64" s="20"/>
    </row>
    <row r="65" spans="1:9" ht="21">
      <c r="A65" s="61"/>
      <c r="B65" s="52"/>
      <c r="C65" s="22" t="s">
        <v>67</v>
      </c>
      <c r="D65" s="21" t="s">
        <v>3</v>
      </c>
      <c r="E65" s="10">
        <v>9.1999999999999993</v>
      </c>
    </row>
    <row r="66" spans="1:9" ht="12.75">
      <c r="A66" s="62"/>
      <c r="B66" s="46" t="s">
        <v>68</v>
      </c>
      <c r="C66" s="47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20</v>
      </c>
      <c r="F75" s="24">
        <f>E75*(365.25/7)</f>
        <v>1043.5714285714287</v>
      </c>
      <c r="G75" s="24">
        <v>0.99999999999999989</v>
      </c>
      <c r="H75" s="25"/>
      <c r="I75" s="24">
        <f>SUM(I77,I76)</f>
        <v>0.2044900637736986</v>
      </c>
    </row>
    <row r="76" spans="1:9">
      <c r="C76" s="24" t="s">
        <v>79</v>
      </c>
      <c r="D76" s="24"/>
      <c r="E76" s="19">
        <f>E75*G76</f>
        <v>8.279569892473118</v>
      </c>
      <c r="F76" s="19">
        <f>E76*(365.25/7)</f>
        <v>432.01612903225805</v>
      </c>
      <c r="G76" s="19">
        <v>0.41397849462365588</v>
      </c>
      <c r="I76" s="19">
        <f>F76*AVERAGE(H78:H79)</f>
        <v>8.465448876653113E-2</v>
      </c>
    </row>
    <row r="77" spans="1:9">
      <c r="C77" s="24" t="s">
        <v>80</v>
      </c>
      <c r="D77" s="24"/>
      <c r="E77" s="19">
        <f>G77*E75</f>
        <v>11.72043010752688</v>
      </c>
      <c r="F77" s="19">
        <f>E77*(365.25/7)</f>
        <v>611.55529953917051</v>
      </c>
      <c r="G77" s="19">
        <v>0.58602150537634401</v>
      </c>
      <c r="I77" s="19">
        <f>F77*AVERAGE(H78:H79)</f>
        <v>0.11983557500716746</v>
      </c>
    </row>
    <row r="78" spans="1:9">
      <c r="C78" s="24"/>
      <c r="D78" s="2" t="s">
        <v>82</v>
      </c>
      <c r="H78" s="23">
        <f>B466</f>
        <v>1.8436804730104599E-4</v>
      </c>
    </row>
    <row r="79" spans="1:9">
      <c r="C79" s="24"/>
      <c r="D79" s="19" t="s">
        <v>81</v>
      </c>
      <c r="F79" s="24"/>
      <c r="H79" s="23">
        <f>B452</f>
        <v>2.0753625014341401E-4</v>
      </c>
    </row>
    <row r="80" spans="1:9" s="24" customFormat="1">
      <c r="B80" s="24" t="s">
        <v>83</v>
      </c>
      <c r="E80" s="24">
        <f>E6</f>
        <v>23.7</v>
      </c>
      <c r="F80" s="24">
        <f>E80*(365.25/7)</f>
        <v>1236.632142857143</v>
      </c>
      <c r="G80" s="24">
        <v>1</v>
      </c>
      <c r="H80" s="25"/>
      <c r="I80" s="24">
        <f>SUM(I81,I84)</f>
        <v>0.33150601585646228</v>
      </c>
    </row>
    <row r="81" spans="1:9">
      <c r="A81" s="19"/>
      <c r="C81" s="24" t="s">
        <v>84</v>
      </c>
      <c r="D81" s="24"/>
      <c r="E81" s="19">
        <f>G81*E80</f>
        <v>20.271063829787234</v>
      </c>
      <c r="F81" s="19">
        <f>E81*(365.25/7)</f>
        <v>1057.715151975684</v>
      </c>
      <c r="G81" s="19">
        <v>0.85531914893617023</v>
      </c>
      <c r="I81" s="19">
        <f>F81*AVERAGE(H82:H83)</f>
        <v>0.24947016533482155</v>
      </c>
    </row>
    <row r="82" spans="1:9">
      <c r="A82" s="19"/>
      <c r="C82" s="24"/>
      <c r="D82" s="2" t="s">
        <v>86</v>
      </c>
      <c r="H82" s="23">
        <f>B455</f>
        <v>2.9047921153145501E-4</v>
      </c>
    </row>
    <row r="83" spans="1:9">
      <c r="A83" s="19"/>
      <c r="C83" s="24"/>
      <c r="D83" s="1" t="s">
        <v>85</v>
      </c>
      <c r="F83" s="24"/>
      <c r="H83" s="23">
        <f>B453</f>
        <v>1.8123600379630399E-4</v>
      </c>
    </row>
    <row r="84" spans="1:9">
      <c r="A84" s="19"/>
      <c r="C84" s="24" t="s">
        <v>88</v>
      </c>
      <c r="D84" s="24"/>
      <c r="E84" s="19">
        <f>G84*E80</f>
        <v>3.4289361702127654</v>
      </c>
      <c r="F84" s="19">
        <f>E84*(365.25/7)</f>
        <v>178.91699088145896</v>
      </c>
      <c r="G84" s="19">
        <v>0.14468085106382977</v>
      </c>
      <c r="I84" s="19">
        <f>F84*AVERAGE(H85:H86)</f>
        <v>8.203585052164071E-2</v>
      </c>
    </row>
    <row r="85" spans="1:9">
      <c r="A85" s="19"/>
      <c r="C85" s="24"/>
      <c r="D85" s="1" t="s">
        <v>89</v>
      </c>
      <c r="F85" s="24"/>
      <c r="H85" s="23">
        <f>B457</f>
        <v>5.8372345228633899E-4</v>
      </c>
    </row>
    <row r="86" spans="1:9">
      <c r="A86" s="19"/>
      <c r="C86" s="24"/>
      <c r="D86" s="1" t="s">
        <v>90</v>
      </c>
      <c r="F86" s="24"/>
      <c r="H86" s="23">
        <f>B464</f>
        <v>3.3330348984453301E-4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69.099999999999994</v>
      </c>
      <c r="F88" s="24">
        <f>E88*(365.25/7)</f>
        <v>3605.5392857142856</v>
      </c>
      <c r="G88" s="24">
        <v>1</v>
      </c>
      <c r="H88" s="25"/>
      <c r="I88" s="24">
        <f>SUM(I89,I91,I94,I96,I98,I100)</f>
        <v>0.68478735215473097</v>
      </c>
    </row>
    <row r="89" spans="1:9">
      <c r="A89" s="19"/>
      <c r="C89" s="24" t="s">
        <v>91</v>
      </c>
      <c r="D89" s="24"/>
      <c r="E89" s="19">
        <f>G89*E88</f>
        <v>15.852901484480432</v>
      </c>
      <c r="F89" s="19">
        <f>E89*(365.25/7)</f>
        <v>827.18175245806833</v>
      </c>
      <c r="G89" s="19">
        <v>0.22941970310391366</v>
      </c>
      <c r="I89" s="19">
        <f>F89*H90</f>
        <v>0.15250588446375127</v>
      </c>
    </row>
    <row r="90" spans="1:9">
      <c r="A90" s="19"/>
      <c r="C90" s="24"/>
      <c r="D90" s="19" t="s">
        <v>82</v>
      </c>
      <c r="F90" s="24"/>
      <c r="H90" s="23">
        <f>B466</f>
        <v>1.8436804730104599E-4</v>
      </c>
    </row>
    <row r="91" spans="1:9">
      <c r="A91" s="19"/>
      <c r="C91" s="24" t="s">
        <v>92</v>
      </c>
      <c r="E91" s="26">
        <f>G91*E88</f>
        <v>10.910526315789472</v>
      </c>
      <c r="F91" s="19">
        <f>E91*(365.25/7)</f>
        <v>569.29567669172923</v>
      </c>
      <c r="G91" s="19">
        <v>0.15789473684210525</v>
      </c>
      <c r="I91" s="19">
        <f>F91*AVERAGE(H92:H93)</f>
        <v>0.12500104682896174</v>
      </c>
    </row>
    <row r="92" spans="1:9">
      <c r="A92" s="19"/>
      <c r="C92" s="24"/>
      <c r="D92" s="2" t="s">
        <v>86</v>
      </c>
      <c r="E92" s="26"/>
      <c r="H92" s="23">
        <f>B455</f>
        <v>2.9047921153145501E-4</v>
      </c>
    </row>
    <row r="93" spans="1:9">
      <c r="A93" s="19"/>
      <c r="C93" s="24"/>
      <c r="D93" s="19" t="s">
        <v>93</v>
      </c>
      <c r="F93" s="24"/>
      <c r="H93" s="23">
        <f>B454</f>
        <v>1.4866358173675799E-4</v>
      </c>
    </row>
    <row r="94" spans="1:9">
      <c r="A94" s="19"/>
      <c r="C94" s="24" t="s">
        <v>95</v>
      </c>
      <c r="E94" s="19">
        <f>G94*E88</f>
        <v>2.051551956815115</v>
      </c>
      <c r="F94" s="19">
        <f>E94*(365.25/7)</f>
        <v>107.04705031810298</v>
      </c>
      <c r="G94" s="19">
        <v>2.9689608636977064E-2</v>
      </c>
      <c r="I94" s="19">
        <f>F94*H95</f>
        <v>1.973605563648546E-2</v>
      </c>
    </row>
    <row r="95" spans="1:9">
      <c r="A95" s="19"/>
      <c r="C95" s="24"/>
      <c r="D95" s="27" t="s">
        <v>82</v>
      </c>
      <c r="F95" s="24"/>
      <c r="H95" s="23">
        <f>B466</f>
        <v>1.8436804730104599E-4</v>
      </c>
    </row>
    <row r="96" spans="1:9">
      <c r="A96" s="19"/>
      <c r="C96" s="24" t="s">
        <v>96</v>
      </c>
      <c r="E96" s="26">
        <f>G96*E88</f>
        <v>3.543589743589743</v>
      </c>
      <c r="F96" s="19">
        <f>E96*(365.25/7)</f>
        <v>184.89945054945053</v>
      </c>
      <c r="G96" s="19">
        <v>5.128205128205128E-2</v>
      </c>
      <c r="I96" s="19">
        <f>F96*H97</f>
        <v>3.4089550644838512E-2</v>
      </c>
    </row>
    <row r="97" spans="1:9">
      <c r="A97" s="19"/>
      <c r="C97" s="24"/>
      <c r="D97" s="27" t="s">
        <v>82</v>
      </c>
      <c r="H97" s="23">
        <f>B466</f>
        <v>1.8436804730104599E-4</v>
      </c>
    </row>
    <row r="98" spans="1:9">
      <c r="A98" s="19"/>
      <c r="C98" s="24" t="s">
        <v>97</v>
      </c>
      <c r="D98" s="24"/>
      <c r="E98" s="19">
        <f>G98*E88</f>
        <v>8.8589743589743595</v>
      </c>
      <c r="F98" s="19">
        <f>E98*(365.25/7)</f>
        <v>462.24862637362639</v>
      </c>
      <c r="G98" s="19">
        <v>0.12820512820512822</v>
      </c>
      <c r="I98" s="19">
        <f>F98*H99</f>
        <v>8.5223876612096294E-2</v>
      </c>
    </row>
    <row r="99" spans="1:9">
      <c r="A99" s="19"/>
      <c r="C99" s="24"/>
      <c r="D99" s="27" t="s">
        <v>82</v>
      </c>
      <c r="H99" s="23">
        <f>B466</f>
        <v>1.8436804730104599E-4</v>
      </c>
    </row>
    <row r="100" spans="1:9">
      <c r="A100" s="19"/>
      <c r="C100" s="24" t="s">
        <v>98</v>
      </c>
      <c r="D100" s="24"/>
      <c r="E100" s="19">
        <f>G100*E88</f>
        <v>27.882456140350879</v>
      </c>
      <c r="F100" s="19">
        <f>E100*(365.25/7)</f>
        <v>1454.8667293233084</v>
      </c>
      <c r="G100" s="19">
        <v>0.40350877192982459</v>
      </c>
      <c r="I100" s="19">
        <f>F100*H101</f>
        <v>0.26823093796859782</v>
      </c>
    </row>
    <row r="101" spans="1:9">
      <c r="A101" s="19"/>
      <c r="C101" s="24"/>
      <c r="D101" s="27" t="s">
        <v>82</v>
      </c>
      <c r="F101" s="24"/>
      <c r="H101" s="23">
        <f>B466</f>
        <v>1.8436804730104599E-4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8.6999999999999993</v>
      </c>
      <c r="F103" s="24">
        <f>E103*(365.25/7)</f>
        <v>453.95357142857142</v>
      </c>
      <c r="G103" s="24">
        <v>1</v>
      </c>
      <c r="H103" s="25"/>
      <c r="I103" s="24">
        <f>SUM(I104:I105)</f>
        <v>7.3068897517141324E-2</v>
      </c>
    </row>
    <row r="104" spans="1:9">
      <c r="A104" s="19"/>
      <c r="C104" s="24" t="s">
        <v>99</v>
      </c>
      <c r="D104" s="24"/>
      <c r="E104" s="19">
        <f>G104*E103</f>
        <v>2.4857142857142853</v>
      </c>
      <c r="F104" s="19">
        <f>E104*(365.25/7)</f>
        <v>129.70102040816326</v>
      </c>
      <c r="G104" s="19">
        <v>0.2857142857142857</v>
      </c>
      <c r="I104" s="19">
        <f>F104*AVERAGE(H106:H106)</f>
        <v>2.0876827862040381E-2</v>
      </c>
    </row>
    <row r="105" spans="1:9">
      <c r="A105" s="19"/>
      <c r="C105" s="24" t="s">
        <v>100</v>
      </c>
      <c r="D105" s="24"/>
      <c r="E105" s="19">
        <f>G105*E103</f>
        <v>6.2142857142857135</v>
      </c>
      <c r="F105" s="19">
        <f>E105*(365.25/7)</f>
        <v>324.25255102040813</v>
      </c>
      <c r="G105" s="19">
        <v>0.7142857142857143</v>
      </c>
      <c r="I105" s="19">
        <f>F105*AVERAGE(H106:H106)</f>
        <v>5.2192069655100946E-2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1.6096116897416801E-4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38.5</v>
      </c>
      <c r="F108" s="24">
        <f>E108*(365.25/7)</f>
        <v>2008.875</v>
      </c>
      <c r="G108" s="24">
        <v>0.9973821989528795</v>
      </c>
      <c r="H108" s="25"/>
      <c r="I108" s="24">
        <f>F108*H112</f>
        <v>0.17588409601346333</v>
      </c>
    </row>
    <row r="109" spans="1:9">
      <c r="C109" s="24" t="s">
        <v>102</v>
      </c>
      <c r="D109" s="24"/>
      <c r="E109" s="19">
        <f>G109*E108</f>
        <v>17.032722513089002</v>
      </c>
      <c r="F109" s="19">
        <f>E109*(365.25/7)</f>
        <v>888.74312827225117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21.366492146596855</v>
      </c>
      <c r="F110" s="19">
        <f>E110*(365.25/7)</f>
        <v>1114.8730366492146</v>
      </c>
      <c r="G110" s="19">
        <v>0.55497382198952872</v>
      </c>
    </row>
    <row r="111" spans="1:9">
      <c r="C111" s="24" t="s">
        <v>104</v>
      </c>
      <c r="D111" s="24">
        <f>F108-SUM(F109:F110)</f>
        <v>5.2588350785342755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8.75535292208143E-5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160</v>
      </c>
      <c r="F122" s="28">
        <f>E122*(365.25/7)</f>
        <v>8348.5714285714294</v>
      </c>
      <c r="H122" s="29"/>
      <c r="I122" s="28">
        <f>SUM(I108,I103,I88,I80,I75)</f>
        <v>1.4697364253154965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22.4</v>
      </c>
      <c r="F125" s="24">
        <f t="shared" ref="F125:F133" si="0">E125*(365.25/7)</f>
        <v>1168.8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7.4666666666666659</v>
      </c>
      <c r="F126" s="19">
        <f t="shared" si="0"/>
        <v>389.59999999999997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9.3046153846153832</v>
      </c>
      <c r="F127" s="19">
        <f t="shared" si="0"/>
        <v>485.50153846153842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2.2974358974358973</v>
      </c>
      <c r="F128" s="19">
        <f t="shared" si="0"/>
        <v>119.87692307692308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3.3312820512820509</v>
      </c>
      <c r="F129" s="19">
        <f t="shared" si="0"/>
        <v>173.82153846153844</v>
      </c>
      <c r="G129" s="19">
        <v>0.14871794871794872</v>
      </c>
    </row>
    <row r="130" spans="1:9" s="24" customFormat="1">
      <c r="B130" s="24" t="s">
        <v>13</v>
      </c>
      <c r="E130" s="24">
        <f>E12</f>
        <v>8.8000000000000007</v>
      </c>
      <c r="F130" s="19">
        <f t="shared" si="0"/>
        <v>459.17142857142863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8.8000000000000007</v>
      </c>
      <c r="F131" s="19">
        <f t="shared" si="0"/>
        <v>459.17142857142863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1.6096116897416801E-4</v>
      </c>
    </row>
    <row r="135" spans="1:9" s="28" customFormat="1">
      <c r="A135" s="28" t="s">
        <v>112</v>
      </c>
      <c r="E135" s="28">
        <f>E10</f>
        <v>31.3</v>
      </c>
      <c r="F135" s="28">
        <f>E135*(365.25/7)</f>
        <v>1633.1892857142859</v>
      </c>
      <c r="H135" s="29"/>
      <c r="I135" s="28">
        <f>F135*H134</f>
        <v>0.26288005658465791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35.200000000000003</v>
      </c>
      <c r="F138" s="24">
        <f t="shared" ref="F138:F151" si="1">E138*(365.25/7)</f>
        <v>1836.6857142857145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10.075362318840581</v>
      </c>
      <c r="F139" s="19">
        <f t="shared" si="1"/>
        <v>525.71801242236029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5.6115942028985515</v>
      </c>
      <c r="F140" s="19">
        <f t="shared" si="1"/>
        <v>292.80496894409941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13.136231884057972</v>
      </c>
      <c r="F141" s="19">
        <f t="shared" si="1"/>
        <v>685.4298136645964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3.3159420289855075</v>
      </c>
      <c r="F142" s="19">
        <f t="shared" si="1"/>
        <v>173.02111801242239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1.0202898550724639</v>
      </c>
      <c r="F143" s="19">
        <f t="shared" si="1"/>
        <v>53.237267080745355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0.89275362318840579</v>
      </c>
      <c r="F144" s="19">
        <f t="shared" si="1"/>
        <v>46.582608695652176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1.2753623188405798</v>
      </c>
      <c r="F145" s="19">
        <f t="shared" si="1"/>
        <v>66.546583850931682</v>
      </c>
      <c r="G145" s="19">
        <v>3.6231884057971016E-2</v>
      </c>
    </row>
    <row r="146" spans="1:9" s="24" customFormat="1">
      <c r="B146" s="24" t="s">
        <v>18</v>
      </c>
      <c r="E146" s="24">
        <f>E16</f>
        <v>7.8</v>
      </c>
      <c r="F146" s="24">
        <f t="shared" si="1"/>
        <v>406.99285714285713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3.2709677419354839</v>
      </c>
      <c r="F147" s="19">
        <f t="shared" si="1"/>
        <v>170.67442396313365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0.88064516129032244</v>
      </c>
      <c r="F148" s="19">
        <f t="shared" si="1"/>
        <v>45.950806451612898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2.7677419354838713</v>
      </c>
      <c r="F149" s="19">
        <f t="shared" si="1"/>
        <v>144.41682027649773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0.62903225806451613</v>
      </c>
      <c r="F150" s="19">
        <f t="shared" si="1"/>
        <v>32.822004608294932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0.25161290322580643</v>
      </c>
      <c r="F151" s="19">
        <f t="shared" si="1"/>
        <v>13.128801843317971</v>
      </c>
      <c r="G151" s="19">
        <v>3.2258064516129031E-2</v>
      </c>
    </row>
    <row r="152" spans="1:9">
      <c r="C152" s="24"/>
      <c r="D152" s="2" t="s">
        <v>125</v>
      </c>
      <c r="H152" s="23">
        <f>B468</f>
        <v>1.9783800273003599E-4</v>
      </c>
    </row>
    <row r="153" spans="1:9">
      <c r="C153" s="24"/>
      <c r="D153" s="3" t="s">
        <v>126</v>
      </c>
      <c r="F153" s="24"/>
      <c r="G153" s="28"/>
      <c r="H153" s="23">
        <f>B469</f>
        <v>9.1374598860871899E-5</v>
      </c>
    </row>
    <row r="154" spans="1:9" s="28" customFormat="1">
      <c r="A154" s="28" t="s">
        <v>127</v>
      </c>
      <c r="E154" s="28">
        <f>E14</f>
        <v>43</v>
      </c>
      <c r="F154" s="28">
        <f>E154*(365.25/7)</f>
        <v>2243.6785714285716</v>
      </c>
      <c r="H154" s="29"/>
      <c r="I154" s="28">
        <f>F154*AVERAGE(H152:H153)</f>
        <v>0.32445005838831442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60.6</v>
      </c>
      <c r="F157" s="24">
        <f>E157*(365.25/7)</f>
        <v>3162.0214285714287</v>
      </c>
      <c r="G157" s="24">
        <v>1.0151057401812689</v>
      </c>
      <c r="H157" s="25"/>
      <c r="I157" s="24">
        <f>F157*AVERAGE(H159:H160)</f>
        <v>0.30516286032227857</v>
      </c>
    </row>
    <row r="158" spans="1:9">
      <c r="C158" s="24" t="s">
        <v>20</v>
      </c>
      <c r="D158" s="24"/>
      <c r="E158" s="26">
        <f>G158*E157</f>
        <v>60.6</v>
      </c>
      <c r="F158" s="19">
        <f>E158*(365.25/7)</f>
        <v>3162.0214285714287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5.8936399512656897E-5</v>
      </c>
    </row>
    <row r="160" spans="1:9">
      <c r="D160" s="31" t="s">
        <v>129</v>
      </c>
      <c r="E160" s="26"/>
      <c r="F160" s="24"/>
      <c r="H160" s="23">
        <f>B492</f>
        <v>1.3408117941004401E-4</v>
      </c>
    </row>
    <row r="161" spans="2:9" s="24" customFormat="1">
      <c r="B161" s="24" t="s">
        <v>21</v>
      </c>
      <c r="E161" s="30">
        <f>E19</f>
        <v>59.5</v>
      </c>
      <c r="F161" s="24">
        <f>E161*(365.25/7)</f>
        <v>3104.625</v>
      </c>
      <c r="G161" s="24">
        <v>1</v>
      </c>
      <c r="H161" s="25"/>
      <c r="I161" s="24">
        <f>SUM(I162,I168,I164)</f>
        <v>0.47847606307781709</v>
      </c>
    </row>
    <row r="162" spans="2:9">
      <c r="C162" s="24" t="s">
        <v>130</v>
      </c>
      <c r="D162" s="24"/>
      <c r="E162" s="26">
        <f>G162*E161</f>
        <v>36.992509363295888</v>
      </c>
      <c r="F162" s="19">
        <f>E162*(365.25/7)</f>
        <v>1930.216292134832</v>
      </c>
      <c r="G162" s="19">
        <v>0.62172284644194764</v>
      </c>
      <c r="I162" s="19">
        <f>F162*H163</f>
        <v>0.25880567696592033</v>
      </c>
    </row>
    <row r="163" spans="2:9">
      <c r="C163" s="24"/>
      <c r="D163" s="31" t="s">
        <v>129</v>
      </c>
      <c r="E163" s="26"/>
      <c r="F163" s="24"/>
      <c r="H163" s="23">
        <f>B492</f>
        <v>1.3408117941004401E-4</v>
      </c>
    </row>
    <row r="164" spans="2:9">
      <c r="C164" s="24" t="s">
        <v>131</v>
      </c>
      <c r="D164" s="24"/>
      <c r="E164" s="26">
        <f>G164*E161</f>
        <v>3.1198501872659175</v>
      </c>
      <c r="F164" s="19">
        <f>E164*(365.25/7)</f>
        <v>162.78932584269663</v>
      </c>
      <c r="G164" s="19">
        <v>5.2434456928838948E-2</v>
      </c>
      <c r="I164" s="19">
        <f>F164*AVERAGE(H165:H167)</f>
        <v>8.4031266256263906E-2</v>
      </c>
    </row>
    <row r="165" spans="2:9">
      <c r="C165" s="24"/>
      <c r="D165" s="31" t="s">
        <v>132</v>
      </c>
      <c r="E165" s="26"/>
      <c r="F165" s="24"/>
      <c r="H165" s="23">
        <f>B479</f>
        <v>8.3899075325234501E-4</v>
      </c>
    </row>
    <row r="166" spans="2:9">
      <c r="C166" s="24"/>
      <c r="D166" s="31" t="s">
        <v>133</v>
      </c>
      <c r="E166" s="26"/>
      <c r="F166" s="24"/>
      <c r="H166" s="23">
        <f>B478</f>
        <v>4.6337524758036899E-4</v>
      </c>
    </row>
    <row r="167" spans="2:9">
      <c r="C167" s="24"/>
      <c r="D167" s="31" t="s">
        <v>134</v>
      </c>
      <c r="E167" s="26"/>
      <c r="F167" s="24"/>
      <c r="H167" s="23">
        <f>B470</f>
        <v>2.4622324151349502E-4</v>
      </c>
    </row>
    <row r="168" spans="2:9">
      <c r="C168" s="24" t="s">
        <v>135</v>
      </c>
      <c r="D168" s="24"/>
      <c r="E168" s="26">
        <f>G168*E161</f>
        <v>19.387640449438202</v>
      </c>
      <c r="F168" s="19">
        <f>E168*(365.25/7)</f>
        <v>1011.6193820224719</v>
      </c>
      <c r="G168" s="19">
        <v>0.32584269662921345</v>
      </c>
      <c r="I168" s="19">
        <f>F168*H169</f>
        <v>0.1356391198556329</v>
      </c>
    </row>
    <row r="169" spans="2:9">
      <c r="C169" s="24"/>
      <c r="D169" s="31" t="s">
        <v>129</v>
      </c>
      <c r="E169" s="26"/>
      <c r="F169" s="24"/>
      <c r="H169" s="23">
        <f>B492</f>
        <v>1.3408117941004401E-4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8.25</v>
      </c>
      <c r="F170" s="24">
        <f>E170*(365.25/7)</f>
        <v>430.47321428571428</v>
      </c>
      <c r="G170" s="24">
        <v>1</v>
      </c>
      <c r="H170" s="25"/>
      <c r="I170" s="24">
        <f>SUM(I171,I175)</f>
        <v>7.1616323156396697E-2</v>
      </c>
    </row>
    <row r="171" spans="2:9">
      <c r="C171" s="24" t="s">
        <v>137</v>
      </c>
      <c r="D171" s="24"/>
      <c r="E171" s="26">
        <f>G171*E170</f>
        <v>1.4953125</v>
      </c>
      <c r="F171" s="19">
        <f>E171*(365.25/7)</f>
        <v>78.023270089285717</v>
      </c>
      <c r="G171" s="19">
        <v>0.18124999999999999</v>
      </c>
      <c r="I171" s="19">
        <f>F171*AVERAGE(H172:H174)</f>
        <v>4.0275332237646864E-2</v>
      </c>
    </row>
    <row r="172" spans="2:9">
      <c r="C172" s="24"/>
      <c r="D172" s="31" t="s">
        <v>132</v>
      </c>
      <c r="E172" s="26"/>
      <c r="F172" s="24"/>
      <c r="H172" s="23">
        <f>B479</f>
        <v>8.3899075325234501E-4</v>
      </c>
    </row>
    <row r="173" spans="2:9">
      <c r="C173" s="24"/>
      <c r="D173" s="31" t="s">
        <v>133</v>
      </c>
      <c r="E173" s="26"/>
      <c r="F173" s="24"/>
      <c r="H173" s="23">
        <f>B478</f>
        <v>4.6337524758036899E-4</v>
      </c>
    </row>
    <row r="174" spans="2:9">
      <c r="C174" s="24"/>
      <c r="D174" s="31" t="s">
        <v>134</v>
      </c>
      <c r="E174" s="26"/>
      <c r="F174" s="24"/>
      <c r="H174" s="23">
        <f>B470</f>
        <v>2.4622324151349502E-4</v>
      </c>
    </row>
    <row r="175" spans="2:9">
      <c r="C175" s="24" t="s">
        <v>138</v>
      </c>
      <c r="D175" s="24"/>
      <c r="E175" s="26">
        <f>G175*E170</f>
        <v>6.7546875000000002</v>
      </c>
      <c r="F175" s="19">
        <f>E175*(365.25/7)</f>
        <v>352.44994419642859</v>
      </c>
      <c r="G175" s="19">
        <v>0.81874999999999998</v>
      </c>
      <c r="I175" s="19">
        <f>F175*H176</f>
        <v>3.1340990918749832E-2</v>
      </c>
    </row>
    <row r="176" spans="2:9">
      <c r="C176" s="24"/>
      <c r="D176" s="31" t="s">
        <v>139</v>
      </c>
      <c r="E176" s="26"/>
      <c r="F176" s="24"/>
      <c r="H176" s="23">
        <f>B555</f>
        <v>8.8923239838230102E-5</v>
      </c>
    </row>
    <row r="177" spans="1:9" s="24" customFormat="1">
      <c r="B177" s="24" t="s">
        <v>23</v>
      </c>
      <c r="E177" s="30">
        <f>E21</f>
        <v>21.2</v>
      </c>
      <c r="F177" s="24">
        <f>E177*(365.25/7)</f>
        <v>1106.1857142857143</v>
      </c>
      <c r="G177" s="24">
        <v>0.99595141700404854</v>
      </c>
      <c r="H177" s="25"/>
      <c r="I177" s="24">
        <f>SUM(I178,I180,I182,I184)</f>
        <v>7.8249298658483998E-2</v>
      </c>
    </row>
    <row r="178" spans="1:9">
      <c r="A178" s="32"/>
      <c r="C178" s="24" t="s">
        <v>140</v>
      </c>
      <c r="D178" s="24"/>
      <c r="E178" s="26">
        <f>G178*E177</f>
        <v>1.8882591093117409</v>
      </c>
      <c r="F178" s="19">
        <f>E178*(365.25/7)</f>
        <v>98.526662810873347</v>
      </c>
      <c r="G178" s="19">
        <v>8.9068825910931182E-2</v>
      </c>
      <c r="I178" s="19">
        <f>F178*H179</f>
        <v>1.1855693875589818E-2</v>
      </c>
    </row>
    <row r="179" spans="1:9">
      <c r="D179" s="31" t="s">
        <v>140</v>
      </c>
      <c r="E179" s="26"/>
      <c r="H179" s="23">
        <f>B489</f>
        <v>1.2032980248552E-4</v>
      </c>
    </row>
    <row r="180" spans="1:9">
      <c r="C180" s="24" t="s">
        <v>141</v>
      </c>
      <c r="D180" s="24"/>
      <c r="E180" s="26">
        <f>G180*E177</f>
        <v>0.8582995951417004</v>
      </c>
      <c r="F180" s="19">
        <f>E180*(365.25/7)</f>
        <v>44.784846732215158</v>
      </c>
      <c r="G180" s="19">
        <v>4.048582995951417E-2</v>
      </c>
      <c r="I180" s="19">
        <f>F180*H181</f>
        <v>7.1445812324942388E-3</v>
      </c>
    </row>
    <row r="181" spans="1:9">
      <c r="D181" s="31" t="s">
        <v>142</v>
      </c>
      <c r="E181" s="26"/>
      <c r="H181" s="23">
        <f>B491</f>
        <v>1.5953121990601601E-4</v>
      </c>
    </row>
    <row r="182" spans="1:9">
      <c r="C182" s="24" t="s">
        <v>143</v>
      </c>
      <c r="D182" s="24"/>
      <c r="E182" s="26">
        <f>G182*E177</f>
        <v>18.367611336032386</v>
      </c>
      <c r="F182" s="19">
        <f>E182*(365.25/7)</f>
        <v>958.39572006940421</v>
      </c>
      <c r="G182" s="19">
        <v>0.8663967611336032</v>
      </c>
      <c r="I182" s="19">
        <f>F182*H183</f>
        <v>5.8907612692525604E-2</v>
      </c>
    </row>
    <row r="183" spans="1:9">
      <c r="D183" s="31" t="s">
        <v>144</v>
      </c>
      <c r="E183" s="26"/>
      <c r="F183" s="24"/>
      <c r="H183" s="23">
        <f>B541</f>
        <v>6.1464811934113902E-5</v>
      </c>
    </row>
    <row r="184" spans="1:9">
      <c r="C184" s="24" t="s">
        <v>145</v>
      </c>
      <c r="D184" s="32">
        <f>F177-SUM(F182,F180,F178)</f>
        <v>4.478484673221601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3.4141085787433667E-4</v>
      </c>
    </row>
    <row r="185" spans="1:9">
      <c r="D185" s="27" t="s">
        <v>146</v>
      </c>
      <c r="E185" s="26"/>
      <c r="F185" s="24"/>
      <c r="H185" s="23">
        <f>B540</f>
        <v>7.6233566213980704E-5</v>
      </c>
    </row>
    <row r="186" spans="1:9" s="24" customFormat="1">
      <c r="B186" s="24" t="s">
        <v>24</v>
      </c>
      <c r="E186" s="30">
        <f>E22</f>
        <v>39.1</v>
      </c>
      <c r="F186" s="24">
        <f>E186*(365.25/7)</f>
        <v>2040.1821428571429</v>
      </c>
      <c r="G186" s="24">
        <v>0.99722991689750695</v>
      </c>
      <c r="H186" s="25"/>
      <c r="I186" s="24">
        <f>SUM(I187,I189,I191,I193,I195)</f>
        <v>3.3973916923372514</v>
      </c>
    </row>
    <row r="187" spans="1:9">
      <c r="C187" s="24" t="s">
        <v>147</v>
      </c>
      <c r="D187" s="24"/>
      <c r="E187" s="26">
        <f>G187*E186</f>
        <v>33.684487534626037</v>
      </c>
      <c r="F187" s="19">
        <f>E187*(365.25/7)</f>
        <v>1757.6084388603085</v>
      </c>
      <c r="G187" s="19">
        <v>0.86149584487534625</v>
      </c>
      <c r="I187" s="19">
        <f>F187*H188</f>
        <v>3.2394471148352109</v>
      </c>
    </row>
    <row r="188" spans="1:9">
      <c r="D188" s="31" t="s">
        <v>148</v>
      </c>
      <c r="E188" s="26"/>
      <c r="H188" s="23">
        <f>B486</f>
        <v>1.8430994317117501E-3</v>
      </c>
    </row>
    <row r="189" spans="1:9">
      <c r="C189" s="24" t="s">
        <v>149</v>
      </c>
      <c r="D189" s="24"/>
      <c r="E189" s="26">
        <f>G189*E186</f>
        <v>3.7908587257617725</v>
      </c>
      <c r="F189" s="19">
        <f>E189*(365.25/7)</f>
        <v>197.80159279778391</v>
      </c>
      <c r="G189" s="19">
        <v>9.6952908587257608E-2</v>
      </c>
      <c r="I189" s="19">
        <f>F189*H190</f>
        <v>0.1380918488104623</v>
      </c>
    </row>
    <row r="190" spans="1:9">
      <c r="C190" s="24"/>
      <c r="D190" s="31" t="s">
        <v>150</v>
      </c>
      <c r="E190" s="26"/>
      <c r="H190" s="23">
        <f>B488</f>
        <v>6.9813314876405498E-4</v>
      </c>
    </row>
    <row r="191" spans="1:9">
      <c r="C191" s="24" t="s">
        <v>151</v>
      </c>
      <c r="D191" s="24"/>
      <c r="E191" s="26">
        <f>G191*E186</f>
        <v>1.1914127423822716</v>
      </c>
      <c r="F191" s="19">
        <f>E191*(365.25/7)</f>
        <v>62.166214879303531</v>
      </c>
      <c r="G191" s="19">
        <v>3.0470914127423823E-2</v>
      </c>
      <c r="I191" s="19">
        <f>F191*H192</f>
        <v>1.5788339914189868E-2</v>
      </c>
    </row>
    <row r="192" spans="1:9">
      <c r="C192" s="24"/>
      <c r="D192" s="31" t="s">
        <v>152</v>
      </c>
      <c r="E192" s="26"/>
      <c r="H192" s="23">
        <f>B459</f>
        <v>2.53969779965583E-4</v>
      </c>
    </row>
    <row r="193" spans="1:9">
      <c r="C193" s="24" t="s">
        <v>153</v>
      </c>
      <c r="D193" s="32">
        <f>F186-SUM(F187,F189,F191,F195)</f>
        <v>5.651474079936861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1.0160971943472333E-3</v>
      </c>
    </row>
    <row r="194" spans="1:9">
      <c r="C194" s="24"/>
      <c r="D194" s="31" t="s">
        <v>154</v>
      </c>
      <c r="E194" s="26"/>
      <c r="H194" s="23">
        <f>B473</f>
        <v>1.7979330347713199E-4</v>
      </c>
    </row>
    <row r="195" spans="1:9">
      <c r="C195" s="24" t="s">
        <v>155</v>
      </c>
      <c r="D195" s="24"/>
      <c r="E195" s="26">
        <f>G195*E186</f>
        <v>0.32493074792243765</v>
      </c>
      <c r="F195" s="19">
        <f>E195*(365.25/7)</f>
        <v>16.95442223981005</v>
      </c>
      <c r="G195" s="19">
        <v>8.3102493074792231E-3</v>
      </c>
      <c r="I195" s="19">
        <f>F195*H196</f>
        <v>3.0482915830416044E-3</v>
      </c>
    </row>
    <row r="196" spans="1:9">
      <c r="C196" s="24"/>
      <c r="D196" s="31" t="s">
        <v>154</v>
      </c>
      <c r="E196" s="26"/>
      <c r="H196" s="23">
        <f>B473</f>
        <v>1.7979330347713199E-4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8.2500000000000142</v>
      </c>
      <c r="F197" s="24">
        <f>E197*(365.25/7)</f>
        <v>430.47321428571502</v>
      </c>
      <c r="G197" s="24">
        <v>1</v>
      </c>
      <c r="H197" s="25"/>
      <c r="I197" s="24">
        <f>F197*H199</f>
        <v>2.1790586240669946E-2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5.0620074646983798E-5</v>
      </c>
    </row>
    <row r="200" spans="1:9" s="28" customFormat="1">
      <c r="A200" s="28" t="s">
        <v>157</v>
      </c>
      <c r="E200" s="33">
        <f>E17</f>
        <v>196.9</v>
      </c>
      <c r="F200" s="28">
        <f>E200*(365.25/7)</f>
        <v>10273.960714285715</v>
      </c>
      <c r="H200" s="29"/>
      <c r="I200" s="28">
        <f>SUM(I161,I170,I157,I177,I186,I197)</f>
        <v>4.3526868237928973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15.4</v>
      </c>
      <c r="F203" s="24">
        <f>E203*(365.25/7)</f>
        <v>803.55000000000007</v>
      </c>
      <c r="G203" s="24">
        <v>0.97826086956521752</v>
      </c>
      <c r="H203" s="25"/>
      <c r="I203" s="24">
        <f>SUM(I204,I206,I208)</f>
        <v>0.14049223163008862</v>
      </c>
    </row>
    <row r="204" spans="1:9">
      <c r="A204" s="19"/>
      <c r="C204" s="24" t="s">
        <v>159</v>
      </c>
      <c r="D204" s="24"/>
      <c r="E204" s="26">
        <f>G204*E203</f>
        <v>13.056521739130437</v>
      </c>
      <c r="F204" s="19">
        <f>E204*(365.25/7)</f>
        <v>681.27065217391316</v>
      </c>
      <c r="G204" s="19">
        <v>0.84782608695652184</v>
      </c>
      <c r="I204" s="19">
        <f>F204*H205</f>
        <v>0.11820330484890748</v>
      </c>
    </row>
    <row r="205" spans="1:9">
      <c r="A205" s="19"/>
      <c r="C205" s="24"/>
      <c r="D205" s="31" t="s">
        <v>160</v>
      </c>
      <c r="E205" s="26"/>
      <c r="H205" s="23">
        <f>B484</f>
        <v>1.73504178510735E-4</v>
      </c>
    </row>
    <row r="206" spans="1:9">
      <c r="A206" s="19"/>
      <c r="C206" s="24" t="s">
        <v>161</v>
      </c>
      <c r="D206" s="24"/>
      <c r="E206" s="26">
        <f>G206*E203</f>
        <v>2.008695652173913</v>
      </c>
      <c r="F206" s="19">
        <f>E206*(365.25/7)</f>
        <v>104.81086956521739</v>
      </c>
      <c r="G206" s="19">
        <v>0.13043478260869565</v>
      </c>
      <c r="I206" s="19">
        <f>F206*H207</f>
        <v>2.0735573099180924E-2</v>
      </c>
    </row>
    <row r="207" spans="1:9">
      <c r="A207" s="19"/>
      <c r="C207" s="24"/>
      <c r="D207" s="31" t="s">
        <v>125</v>
      </c>
      <c r="E207" s="26"/>
      <c r="H207" s="23">
        <f>B468</f>
        <v>1.9783800273003599E-4</v>
      </c>
    </row>
    <row r="208" spans="1:9">
      <c r="A208" s="19"/>
      <c r="C208" s="24" t="s">
        <v>162</v>
      </c>
      <c r="D208" s="24">
        <f>F203-SUM(F204,F206)</f>
        <v>17.468478260869574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1.5533536820002138E-3</v>
      </c>
    </row>
    <row r="209" spans="1:9">
      <c r="A209" s="19"/>
      <c r="C209" s="24"/>
      <c r="D209" s="31" t="s">
        <v>139</v>
      </c>
      <c r="E209" s="26"/>
      <c r="H209" s="23">
        <f>B555</f>
        <v>8.8923239838230102E-5</v>
      </c>
    </row>
    <row r="210" spans="1:9" s="24" customFormat="1">
      <c r="B210" s="24" t="s">
        <v>28</v>
      </c>
      <c r="E210" s="30">
        <f>E234-SUM(E203,E213,E220,E223,E227)</f>
        <v>3.0999999999999943</v>
      </c>
      <c r="F210" s="24">
        <f>E210*(365.25/7)</f>
        <v>161.75357142857115</v>
      </c>
      <c r="G210" s="24">
        <v>1</v>
      </c>
      <c r="H210" s="25"/>
      <c r="I210" s="24">
        <f>F211*H212</f>
        <v>3.2001003505878728E-2</v>
      </c>
    </row>
    <row r="211" spans="1:9">
      <c r="A211" s="19"/>
      <c r="C211" s="24" t="s">
        <v>28</v>
      </c>
      <c r="D211" s="24"/>
      <c r="E211" s="26">
        <f>G211*E210</f>
        <v>3.0999999999999943</v>
      </c>
      <c r="F211" s="19">
        <f>E211*(365.25/7)</f>
        <v>161.75357142857115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1.9783800273003599E-4</v>
      </c>
    </row>
    <row r="213" spans="1:9" s="24" customFormat="1">
      <c r="B213" s="24" t="s">
        <v>29</v>
      </c>
      <c r="E213" s="30">
        <f>E27</f>
        <v>12.1</v>
      </c>
      <c r="F213" s="24">
        <f>E213*(365.25/7)</f>
        <v>631.36071428571427</v>
      </c>
      <c r="G213" s="24">
        <v>1</v>
      </c>
      <c r="H213" s="25"/>
      <c r="I213" s="24">
        <f>SUM(I214,I215,I217)</f>
        <v>8.0338978300288244E-2</v>
      </c>
    </row>
    <row r="214" spans="1:9">
      <c r="A214" s="19"/>
      <c r="C214" s="24" t="s">
        <v>163</v>
      </c>
      <c r="D214" s="24"/>
      <c r="E214" s="26">
        <f>G214*E213</f>
        <v>10.083333333333332</v>
      </c>
      <c r="F214" s="19">
        <f>E214*(365.25/7)</f>
        <v>526.13392857142856</v>
      </c>
      <c r="G214" s="19">
        <v>0.83333333333333326</v>
      </c>
      <c r="I214" s="19">
        <f>F214*H216</f>
        <v>6.9609535652185792E-2</v>
      </c>
    </row>
    <row r="215" spans="1:9">
      <c r="A215" s="19"/>
      <c r="C215" s="24" t="s">
        <v>164</v>
      </c>
      <c r="D215" s="24"/>
      <c r="E215" s="26">
        <f>G215*E213</f>
        <v>1.0083333333333333</v>
      </c>
      <c r="F215" s="19">
        <f>E215*(365.25/7)</f>
        <v>52.613392857142856</v>
      </c>
      <c r="G215" s="19">
        <v>8.3333333333333329E-2</v>
      </c>
      <c r="I215" s="19">
        <f>F215*H216</f>
        <v>6.9609535652185792E-3</v>
      </c>
    </row>
    <row r="216" spans="1:9">
      <c r="A216" s="19"/>
      <c r="C216" s="24"/>
      <c r="D216" s="31" t="s">
        <v>165</v>
      </c>
      <c r="E216" s="26"/>
      <c r="H216" s="23">
        <f>B482</f>
        <v>1.32303833438743E-4</v>
      </c>
    </row>
    <row r="217" spans="1:9">
      <c r="A217" s="19"/>
      <c r="C217" s="24" t="s">
        <v>166</v>
      </c>
      <c r="D217" s="24"/>
      <c r="E217" s="26">
        <f>G217*E213</f>
        <v>1.0083333333333333</v>
      </c>
      <c r="F217" s="19">
        <f>E217*(365.25/7)</f>
        <v>52.613392857142856</v>
      </c>
      <c r="G217" s="19">
        <v>8.3333333333333329E-2</v>
      </c>
      <c r="I217" s="19">
        <f>F217*AVERAGE(H218:H219)</f>
        <v>3.7684890828838863E-3</v>
      </c>
    </row>
    <row r="218" spans="1:9">
      <c r="A218" s="19"/>
      <c r="C218" s="24"/>
      <c r="D218" s="31" t="s">
        <v>139</v>
      </c>
      <c r="E218" s="26"/>
      <c r="H218" s="23">
        <f>B555</f>
        <v>8.8923239838230102E-5</v>
      </c>
    </row>
    <row r="219" spans="1:9">
      <c r="A219" s="19"/>
      <c r="C219" s="24"/>
      <c r="D219" s="31" t="s">
        <v>167</v>
      </c>
      <c r="E219" s="26"/>
      <c r="H219" s="23">
        <f>B528</f>
        <v>5.4328844022477301E-5</v>
      </c>
    </row>
    <row r="220" spans="1:9" s="24" customFormat="1">
      <c r="B220" s="24" t="s">
        <v>168</v>
      </c>
      <c r="E220" s="30">
        <f>E28</f>
        <v>3.2</v>
      </c>
      <c r="F220" s="24">
        <f>E220*(365.25/7)</f>
        <v>166.97142857142859</v>
      </c>
      <c r="G220" s="24">
        <v>1</v>
      </c>
      <c r="H220" s="25"/>
      <c r="I220" s="24">
        <f>F220*H222</f>
        <v>2.4417981080131615E-2</v>
      </c>
    </row>
    <row r="221" spans="1:9">
      <c r="A221" s="19"/>
      <c r="C221" s="24" t="s">
        <v>168</v>
      </c>
      <c r="D221" s="24"/>
      <c r="E221" s="26">
        <f>G221*E220</f>
        <v>3.2</v>
      </c>
      <c r="F221" s="19">
        <f>E221*(365.25/7)</f>
        <v>166.97142857142859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1.4624047532590801E-4</v>
      </c>
    </row>
    <row r="223" spans="1:9" s="24" customFormat="1">
      <c r="B223" s="24" t="s">
        <v>31</v>
      </c>
      <c r="E223" s="30">
        <f>E29</f>
        <v>5.4</v>
      </c>
      <c r="F223" s="24">
        <f>E223*(365.25/7)</f>
        <v>281.76428571428573</v>
      </c>
      <c r="G223" s="24">
        <v>1</v>
      </c>
      <c r="H223" s="25"/>
      <c r="I223" s="24">
        <f>SUM(I224:I225)</f>
        <v>4.1205343072722098E-2</v>
      </c>
    </row>
    <row r="224" spans="1:9">
      <c r="A224" s="19"/>
      <c r="C224" s="24" t="s">
        <v>170</v>
      </c>
      <c r="D224" s="24"/>
      <c r="E224" s="26">
        <f>G224*E223</f>
        <v>2.5874999999999999</v>
      </c>
      <c r="F224" s="19">
        <f>E224*(365.25/7)</f>
        <v>135.01205357142857</v>
      </c>
      <c r="G224" s="19">
        <v>0.47916666666666663</v>
      </c>
      <c r="I224" s="19">
        <f>F224*H226</f>
        <v>1.9744226889012669E-2</v>
      </c>
    </row>
    <row r="225" spans="1:9">
      <c r="A225" s="19"/>
      <c r="C225" s="24" t="s">
        <v>171</v>
      </c>
      <c r="D225" s="24"/>
      <c r="E225" s="26">
        <f>G225*E223</f>
        <v>2.8125000000000004</v>
      </c>
      <c r="F225" s="19">
        <f>E225*(365.25/7)</f>
        <v>146.75223214285717</v>
      </c>
      <c r="G225" s="19">
        <v>0.52083333333333337</v>
      </c>
      <c r="I225" s="19">
        <f>F225*H226</f>
        <v>2.1461116183709428E-2</v>
      </c>
    </row>
    <row r="226" spans="1:9">
      <c r="A226" s="19"/>
      <c r="D226" s="3" t="s">
        <v>169</v>
      </c>
      <c r="E226" s="26"/>
      <c r="H226" s="23">
        <f>B485</f>
        <v>1.4624047532590801E-4</v>
      </c>
    </row>
    <row r="227" spans="1:9" s="24" customFormat="1">
      <c r="B227" s="24" t="s">
        <v>32</v>
      </c>
      <c r="E227" s="30">
        <f>E30</f>
        <v>8.1</v>
      </c>
      <c r="F227" s="24">
        <f>E227*(365.25/7)</f>
        <v>422.64642857142854</v>
      </c>
      <c r="G227" s="24">
        <v>0.9882352941176471</v>
      </c>
      <c r="H227" s="25"/>
      <c r="I227" s="24">
        <f>SUM(I228,I231)</f>
        <v>4.9962853700811279E-2</v>
      </c>
    </row>
    <row r="228" spans="1:9">
      <c r="A228" s="19"/>
      <c r="C228" s="24" t="s">
        <v>172</v>
      </c>
      <c r="D228" s="24"/>
      <c r="E228" s="26">
        <f>G228*E227</f>
        <v>5.908235294117647</v>
      </c>
      <c r="F228" s="19">
        <f>E228*(365.25/7)</f>
        <v>308.2832773109244</v>
      </c>
      <c r="G228" s="19">
        <v>0.72941176470588243</v>
      </c>
      <c r="I228" s="19">
        <f>F228*AVERAGE(H229:H230)</f>
        <v>4.2818753902812069E-2</v>
      </c>
    </row>
    <row r="229" spans="1:9">
      <c r="A229" s="19"/>
      <c r="C229" s="3"/>
      <c r="D229" s="3" t="s">
        <v>169</v>
      </c>
      <c r="E229" s="26"/>
      <c r="H229" s="23">
        <f>B485</f>
        <v>1.4624047532590801E-4</v>
      </c>
    </row>
    <row r="230" spans="1:9">
      <c r="A230" s="19"/>
      <c r="C230" s="34"/>
      <c r="D230" s="34" t="s">
        <v>173</v>
      </c>
      <c r="E230" s="26"/>
      <c r="H230" s="23">
        <f>B476</f>
        <v>1.3154789046745599E-4</v>
      </c>
    </row>
    <row r="231" spans="1:9">
      <c r="A231" s="19"/>
      <c r="C231" s="24" t="s">
        <v>174</v>
      </c>
      <c r="D231" s="24"/>
      <c r="E231" s="26">
        <f>G231*E227</f>
        <v>2.0964705882352943</v>
      </c>
      <c r="F231" s="19">
        <f>E231*(365.25/7)</f>
        <v>109.39084033613447</v>
      </c>
      <c r="G231" s="19">
        <v>0.25882352941176473</v>
      </c>
      <c r="I231" s="19">
        <f>F231*AVERAGE(H232:H233)</f>
        <v>7.1440997979992085E-3</v>
      </c>
    </row>
    <row r="232" spans="1:9">
      <c r="A232" s="19"/>
      <c r="D232" s="35" t="s">
        <v>146</v>
      </c>
      <c r="E232" s="26"/>
      <c r="H232" s="23">
        <f>B540</f>
        <v>7.6233566213980704E-5</v>
      </c>
    </row>
    <row r="233" spans="1:9">
      <c r="A233" s="19"/>
      <c r="D233" s="3" t="s">
        <v>175</v>
      </c>
      <c r="E233" s="26"/>
      <c r="H233" s="23">
        <f>B556</f>
        <v>5.4382484929733503E-5</v>
      </c>
    </row>
    <row r="234" spans="1:9" s="28" customFormat="1">
      <c r="A234" s="28" t="s">
        <v>176</v>
      </c>
      <c r="E234" s="33">
        <f>E24</f>
        <v>47.3</v>
      </c>
      <c r="F234" s="28">
        <f>E234*(365.25/7)</f>
        <v>2468.0464285714284</v>
      </c>
      <c r="H234" s="29"/>
      <c r="I234" s="28">
        <f>SUM(I227,I220,I213,I210,I203,I223)</f>
        <v>0.3684183912899206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6.7</v>
      </c>
      <c r="F237" s="24">
        <f>E237*(365.25/7)</f>
        <v>349.59642857142859</v>
      </c>
      <c r="G237" s="24">
        <v>0.98648648648648651</v>
      </c>
      <c r="H237" s="25"/>
      <c r="I237" s="24">
        <f>SUM(I238,I239,I241)</f>
        <v>4.5410059543015371E-2</v>
      </c>
    </row>
    <row r="238" spans="1:9">
      <c r="C238" s="24" t="s">
        <v>177</v>
      </c>
      <c r="D238" s="24"/>
      <c r="E238" s="19">
        <f>G238*E237</f>
        <v>5.3418918918918914</v>
      </c>
      <c r="F238" s="19">
        <f>E238*(365.25/7)</f>
        <v>278.73228764478762</v>
      </c>
      <c r="G238" s="19">
        <v>0.79729729729729726</v>
      </c>
      <c r="I238" s="19">
        <f>F238*H240</f>
        <v>3.6666644444839955E-2</v>
      </c>
    </row>
    <row r="239" spans="1:9">
      <c r="C239" s="24" t="s">
        <v>178</v>
      </c>
      <c r="D239" s="24"/>
      <c r="E239" s="19">
        <f>G239*E237</f>
        <v>0.18108108108108109</v>
      </c>
      <c r="F239" s="19">
        <f>E239*(365.25/7)</f>
        <v>9.4485521235521244</v>
      </c>
      <c r="G239" s="19">
        <v>2.7027027027027029E-2</v>
      </c>
      <c r="I239" s="19">
        <f>F239*H240</f>
        <v>1.2429370998250835E-3</v>
      </c>
    </row>
    <row r="240" spans="1:9">
      <c r="C240" s="24"/>
      <c r="D240" s="34" t="s">
        <v>173</v>
      </c>
      <c r="H240" s="23">
        <f>B476</f>
        <v>1.3154789046745599E-4</v>
      </c>
    </row>
    <row r="241" spans="1:9">
      <c r="C241" s="24" t="s">
        <v>179</v>
      </c>
      <c r="D241" s="24"/>
      <c r="E241" s="19">
        <f>G241*E237</f>
        <v>1.0864864864864865</v>
      </c>
      <c r="F241" s="19">
        <f>E241*(365.25/7)</f>
        <v>56.691312741312743</v>
      </c>
      <c r="G241" s="19">
        <v>0.16216216216216214</v>
      </c>
      <c r="I241" s="19">
        <f>F241*H242</f>
        <v>7.5004779983503297E-3</v>
      </c>
    </row>
    <row r="242" spans="1:9">
      <c r="C242" s="24"/>
      <c r="D242" s="31" t="s">
        <v>165</v>
      </c>
      <c r="H242" s="23">
        <f>B482</f>
        <v>1.32303833438743E-4</v>
      </c>
    </row>
    <row r="243" spans="1:9" s="24" customFormat="1">
      <c r="B243" s="24" t="s">
        <v>35</v>
      </c>
      <c r="D243" s="24" t="s">
        <v>136</v>
      </c>
      <c r="E243" s="24">
        <f>(E251-E237)/2</f>
        <v>6.9</v>
      </c>
      <c r="F243" s="24">
        <f>E243*(365.25/7)</f>
        <v>360.0321428571429</v>
      </c>
      <c r="G243" s="24">
        <v>0.96129032258064506</v>
      </c>
      <c r="H243" s="25"/>
      <c r="I243" s="24">
        <f>SUM(I244,I245,I246)</f>
        <v>1.528696162092817E-2</v>
      </c>
    </row>
    <row r="244" spans="1:9">
      <c r="C244" s="24" t="s">
        <v>180</v>
      </c>
      <c r="D244" s="24"/>
      <c r="E244" s="19">
        <f>G244*E243</f>
        <v>4.6741935483870964</v>
      </c>
      <c r="F244" s="19">
        <f>E244*(365.25/7)</f>
        <v>243.89274193548385</v>
      </c>
      <c r="G244" s="19">
        <v>0.67741935483870963</v>
      </c>
      <c r="I244" s="19">
        <f>F244*H247</f>
        <v>1.0422928377905569E-2</v>
      </c>
    </row>
    <row r="245" spans="1:9">
      <c r="C245" s="24" t="s">
        <v>181</v>
      </c>
      <c r="D245" s="24"/>
      <c r="E245" s="19">
        <f>G245*E243</f>
        <v>1.9587096774193549</v>
      </c>
      <c r="F245" s="19">
        <f>E245*(365.25/7)</f>
        <v>102.20267281105991</v>
      </c>
      <c r="G245" s="19">
        <v>0.28387096774193549</v>
      </c>
      <c r="I245" s="19">
        <f>F245*H247</f>
        <v>4.3677033202651917E-3</v>
      </c>
    </row>
    <row r="246" spans="1:9">
      <c r="C246" s="24" t="s">
        <v>182</v>
      </c>
      <c r="D246" s="24"/>
      <c r="E246" s="19">
        <f>G246*E243</f>
        <v>0.22258064516129034</v>
      </c>
      <c r="F246" s="19">
        <f>E246*(365.25/7)</f>
        <v>11.613940092165899</v>
      </c>
      <c r="G246" s="19">
        <v>3.2258064516129031E-2</v>
      </c>
      <c r="I246" s="19">
        <f>F246*H247</f>
        <v>4.9632992275740813E-4</v>
      </c>
    </row>
    <row r="247" spans="1:9">
      <c r="C247" s="24"/>
      <c r="D247" s="34" t="s">
        <v>183</v>
      </c>
      <c r="H247" s="23">
        <f>B550</f>
        <v>4.2735705438346799E-5</v>
      </c>
    </row>
    <row r="248" spans="1:9" s="24" customFormat="1">
      <c r="B248" s="24" t="s">
        <v>36</v>
      </c>
      <c r="D248" s="24" t="s">
        <v>136</v>
      </c>
      <c r="E248" s="24">
        <f>(E251-E237)/2</f>
        <v>6.9</v>
      </c>
      <c r="F248" s="19">
        <f>E248*(365.25/7)</f>
        <v>360.0321428571429</v>
      </c>
      <c r="G248" s="24">
        <v>1</v>
      </c>
      <c r="H248" s="25"/>
      <c r="I248" s="24">
        <f>F248*H250</f>
        <v>2.3617392856093992E-2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6.5598012079341302E-5</v>
      </c>
    </row>
    <row r="251" spans="1:9" s="28" customFormat="1">
      <c r="A251" s="28" t="s">
        <v>185</v>
      </c>
      <c r="E251" s="28">
        <f>E31</f>
        <v>20.5</v>
      </c>
      <c r="F251" s="28">
        <f>E251*(365.25/7)</f>
        <v>1069.6607142857142</v>
      </c>
      <c r="H251" s="29"/>
      <c r="I251" s="28">
        <f>SUM(I248,I243,I237)</f>
        <v>8.4314414020037531E-2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42.4</v>
      </c>
      <c r="F254" s="24">
        <f>E254*(365.25/7)</f>
        <v>2212.3714285714286</v>
      </c>
      <c r="G254" s="24">
        <v>0.96780684104627757</v>
      </c>
      <c r="H254" s="25"/>
      <c r="I254" s="24">
        <f>F254*H259</f>
        <v>0.21907211398376131</v>
      </c>
    </row>
    <row r="255" spans="1:9">
      <c r="C255" s="24" t="s">
        <v>186</v>
      </c>
      <c r="D255" s="24"/>
      <c r="E255" s="19">
        <f>G255*E254</f>
        <v>9.2136820925553327</v>
      </c>
      <c r="F255" s="19">
        <f>E255*(365.25/7)</f>
        <v>480.7567691865479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31.224144869215287</v>
      </c>
      <c r="F256" s="19">
        <f>E256*(365.25/7)</f>
        <v>1629.231273354412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0.59718309859154917</v>
      </c>
      <c r="F258" s="19">
        <f>E258*(365.25/7)</f>
        <v>31.160160965794763</v>
      </c>
      <c r="G258" s="19">
        <v>1.408450704225352E-2</v>
      </c>
    </row>
    <row r="259" spans="1:9">
      <c r="C259" s="24"/>
      <c r="D259" s="31" t="s">
        <v>190</v>
      </c>
      <c r="H259" s="23">
        <f>B481</f>
        <v>9.9021399008583497E-5</v>
      </c>
    </row>
    <row r="260" spans="1:9" s="24" customFormat="1">
      <c r="B260" s="24" t="s">
        <v>39</v>
      </c>
      <c r="E260" s="24">
        <f>E37</f>
        <v>63.5</v>
      </c>
      <c r="F260" s="24">
        <f>E260*(365.25/7)</f>
        <v>3313.3392857142858</v>
      </c>
      <c r="G260" s="24">
        <v>1</v>
      </c>
      <c r="H260" s="25"/>
      <c r="I260" s="24">
        <f>SUM(I261,I263,I265,I267,I269)</f>
        <v>3.5591369998579565</v>
      </c>
    </row>
    <row r="261" spans="1:9">
      <c r="C261" s="24" t="s">
        <v>191</v>
      </c>
      <c r="D261" s="24"/>
      <c r="E261" s="19">
        <f>G261*E260</f>
        <v>5.7894356005788712</v>
      </c>
      <c r="F261" s="19">
        <f>E261*(365.25/7)</f>
        <v>302.08447901591899</v>
      </c>
      <c r="G261" s="19">
        <v>9.1172214182344433E-2</v>
      </c>
      <c r="I261" s="19">
        <f>F261*H262</f>
        <v>2.9912827730935381E-2</v>
      </c>
    </row>
    <row r="262" spans="1:9">
      <c r="C262" s="24"/>
      <c r="D262" s="31" t="s">
        <v>190</v>
      </c>
      <c r="H262" s="23">
        <f>B481</f>
        <v>9.9021399008583497E-5</v>
      </c>
    </row>
    <row r="263" spans="1:9">
      <c r="C263" s="24" t="s">
        <v>192</v>
      </c>
      <c r="D263" s="24"/>
      <c r="E263" s="19">
        <f>G263*E260</f>
        <v>35.287988422575978</v>
      </c>
      <c r="F263" s="19">
        <f>E263*(365.25/7)</f>
        <v>1841.2768244779822</v>
      </c>
      <c r="G263" s="19">
        <v>0.55571635311143275</v>
      </c>
      <c r="I263" s="19">
        <f>F263*H264</f>
        <v>3.3388666661512465</v>
      </c>
    </row>
    <row r="264" spans="1:9">
      <c r="C264" s="24"/>
      <c r="D264" s="19" t="s">
        <v>193</v>
      </c>
      <c r="H264" s="23">
        <f>B511</f>
        <v>1.81334312242693E-3</v>
      </c>
    </row>
    <row r="265" spans="1:9">
      <c r="C265" s="24" t="s">
        <v>194</v>
      </c>
      <c r="D265" s="24"/>
      <c r="E265" s="19">
        <f>G265*E260</f>
        <v>3.492040520984081</v>
      </c>
      <c r="F265" s="19">
        <f>E265*(365.25/7)</f>
        <v>182.20968575563367</v>
      </c>
      <c r="G265" s="19">
        <v>5.4992764109985527E-2</v>
      </c>
      <c r="I265" s="19">
        <f>F265*H266</f>
        <v>3.2760081327535502E-2</v>
      </c>
    </row>
    <row r="266" spans="1:9">
      <c r="A266" s="19"/>
      <c r="C266" s="24"/>
      <c r="D266" s="34" t="s">
        <v>154</v>
      </c>
      <c r="H266" s="23">
        <f>B473</f>
        <v>1.7979330347713199E-4</v>
      </c>
    </row>
    <row r="267" spans="1:9">
      <c r="A267" s="19"/>
      <c r="C267" s="24" t="s">
        <v>195</v>
      </c>
      <c r="D267" s="24"/>
      <c r="E267" s="19">
        <f>G267*E260</f>
        <v>8.5463096960926208</v>
      </c>
      <c r="F267" s="19">
        <f>E267*(365.25/7)</f>
        <v>445.9342309282614</v>
      </c>
      <c r="G267" s="19">
        <v>0.13458755426917512</v>
      </c>
      <c r="I267" s="19">
        <f>F267*H268</f>
        <v>3.9653916568910479E-2</v>
      </c>
    </row>
    <row r="268" spans="1:9">
      <c r="A268" s="19"/>
      <c r="C268" s="24"/>
      <c r="D268" s="34" t="s">
        <v>139</v>
      </c>
      <c r="H268" s="23">
        <f>B555</f>
        <v>8.8923239838230102E-5</v>
      </c>
    </row>
    <row r="269" spans="1:9">
      <c r="A269" s="19"/>
      <c r="C269" s="24" t="s">
        <v>196</v>
      </c>
      <c r="D269" s="24"/>
      <c r="E269" s="19">
        <f>G269*E260</f>
        <v>10.384225759768453</v>
      </c>
      <c r="F269" s="19">
        <f>E269*(365.25/7)</f>
        <v>541.83406553648967</v>
      </c>
      <c r="G269" s="19">
        <v>0.16353111432706224</v>
      </c>
      <c r="I269" s="19">
        <f>F269*H270</f>
        <v>0.11794350807932856</v>
      </c>
    </row>
    <row r="270" spans="1:9">
      <c r="A270" s="19"/>
      <c r="C270" s="24"/>
      <c r="D270" s="34" t="s">
        <v>197</v>
      </c>
      <c r="H270" s="23">
        <f>B516</f>
        <v>2.1767459002886499E-4</v>
      </c>
    </row>
    <row r="271" spans="1:9" s="24" customFormat="1">
      <c r="B271" s="24" t="s">
        <v>40</v>
      </c>
      <c r="E271" s="24">
        <f>E38</f>
        <v>21.6</v>
      </c>
      <c r="F271" s="24">
        <f>E271*(365.25/7)</f>
        <v>1127.0571428571429</v>
      </c>
      <c r="G271" s="24">
        <v>1.0047169811320757</v>
      </c>
      <c r="H271" s="25"/>
      <c r="I271" s="24">
        <f>SUM(I272,I274,I276,I278,I280,I282,I287)</f>
        <v>1.0036559394224502</v>
      </c>
    </row>
    <row r="272" spans="1:9">
      <c r="A272" s="19"/>
      <c r="C272" s="24" t="s">
        <v>198</v>
      </c>
      <c r="D272" s="24"/>
      <c r="E272" s="19">
        <f>G272*E271</f>
        <v>0.50943396226415105</v>
      </c>
      <c r="F272" s="19">
        <f>E272*(365.25/7)</f>
        <v>26.581536388140169</v>
      </c>
      <c r="G272" s="19">
        <v>2.358490566037736E-2</v>
      </c>
      <c r="I272" s="19">
        <f>F272*H273</f>
        <v>4.3847796339398983E-2</v>
      </c>
    </row>
    <row r="273" spans="1:9">
      <c r="A273" s="19"/>
      <c r="C273" s="24"/>
      <c r="D273" s="3" t="s">
        <v>199</v>
      </c>
      <c r="H273" s="23">
        <f>B512</f>
        <v>1.6495583889185E-3</v>
      </c>
    </row>
    <row r="274" spans="1:9">
      <c r="A274" s="19"/>
      <c r="C274" s="24" t="s">
        <v>200</v>
      </c>
      <c r="D274" s="24"/>
      <c r="E274" s="19">
        <f>G274*E271</f>
        <v>3.4641509433962265</v>
      </c>
      <c r="F274" s="19">
        <f>E274*(365.25/7)</f>
        <v>180.7544474393531</v>
      </c>
      <c r="G274" s="19">
        <v>0.16037735849056603</v>
      </c>
      <c r="I274" s="19">
        <f>F274*H275</f>
        <v>0.32776983411223093</v>
      </c>
    </row>
    <row r="275" spans="1:9">
      <c r="A275" s="19"/>
      <c r="C275" s="24"/>
      <c r="D275" s="31" t="s">
        <v>193</v>
      </c>
      <c r="H275" s="23">
        <f>B511</f>
        <v>1.81334312242693E-3</v>
      </c>
    </row>
    <row r="276" spans="1:9">
      <c r="A276" s="19"/>
      <c r="C276" s="24" t="s">
        <v>201</v>
      </c>
      <c r="D276" s="24"/>
      <c r="E276" s="19">
        <f>G276*E271</f>
        <v>1.9358490566037736</v>
      </c>
      <c r="F276" s="19">
        <f>E276*(365.25/7)</f>
        <v>101.00983827493262</v>
      </c>
      <c r="G276" s="19">
        <v>8.9622641509433956E-2</v>
      </c>
      <c r="I276" s="19">
        <f>F276*H277</f>
        <v>8.1906886160136264E-2</v>
      </c>
    </row>
    <row r="277" spans="1:9">
      <c r="A277" s="19"/>
      <c r="C277" s="24"/>
      <c r="D277" s="3" t="s">
        <v>202</v>
      </c>
      <c r="H277" s="23">
        <f>B514</f>
        <v>8.1088028214834705E-4</v>
      </c>
    </row>
    <row r="278" spans="1:9">
      <c r="A278" s="19"/>
      <c r="C278" s="24" t="s">
        <v>203</v>
      </c>
      <c r="D278" s="24"/>
      <c r="E278" s="19">
        <f>G278*E271</f>
        <v>11.716981132075473</v>
      </c>
      <c r="F278" s="19">
        <f>E278*(365.25/7)</f>
        <v>611.37533692722377</v>
      </c>
      <c r="G278" s="19">
        <v>0.54245283018867929</v>
      </c>
      <c r="I278" s="19">
        <f>F278*H279</f>
        <v>0.49575220570608797</v>
      </c>
    </row>
    <row r="279" spans="1:9">
      <c r="A279" s="19"/>
      <c r="C279" s="24"/>
      <c r="D279" s="3" t="s">
        <v>202</v>
      </c>
      <c r="H279" s="23">
        <f>B514</f>
        <v>8.1088028214834705E-4</v>
      </c>
    </row>
    <row r="280" spans="1:9">
      <c r="A280" s="19"/>
      <c r="C280" s="24" t="s">
        <v>204</v>
      </c>
      <c r="D280" s="24"/>
      <c r="E280" s="19">
        <f>G280*E271</f>
        <v>0.50943396226415105</v>
      </c>
      <c r="F280" s="19">
        <f>E280*(365.25/7)</f>
        <v>26.581536388140169</v>
      </c>
      <c r="G280" s="19">
        <v>2.358490566037736E-2</v>
      </c>
      <c r="I280" s="19">
        <f>F280*H281</f>
        <v>1.3876341855215532E-2</v>
      </c>
    </row>
    <row r="281" spans="1:9">
      <c r="A281" s="19"/>
      <c r="C281" s="24"/>
      <c r="D281" s="3" t="s">
        <v>205</v>
      </c>
      <c r="H281" s="23">
        <f>B513</f>
        <v>5.2202933843232299E-4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3.5660377358490574</v>
      </c>
      <c r="F287" s="19">
        <f>E287*(365.25/7)</f>
        <v>186.07075471698118</v>
      </c>
      <c r="G287" s="19">
        <v>0.16509433962264153</v>
      </c>
      <c r="I287" s="19">
        <f>F287*H288</f>
        <v>4.0502875249380378E-2</v>
      </c>
    </row>
    <row r="288" spans="1:9">
      <c r="C288" s="24"/>
      <c r="D288" s="34" t="s">
        <v>197</v>
      </c>
      <c r="H288" s="23">
        <f>B516</f>
        <v>2.1767459002886499E-4</v>
      </c>
    </row>
    <row r="289" spans="1:9" s="28" customFormat="1">
      <c r="A289" s="28" t="s">
        <v>208</v>
      </c>
      <c r="E289" s="28">
        <f>E35</f>
        <v>127.5</v>
      </c>
      <c r="F289" s="28">
        <f>E289*(365.25/7)</f>
        <v>6652.7678571428578</v>
      </c>
      <c r="H289" s="29"/>
      <c r="I289" s="28">
        <f>SUM(I254,I260,I271)</f>
        <v>4.781865053264168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1.5</v>
      </c>
      <c r="F292" s="24">
        <f>E292*(365.25/7)</f>
        <v>78.267857142857139</v>
      </c>
      <c r="G292" s="24">
        <v>1</v>
      </c>
      <c r="H292" s="25"/>
      <c r="I292" s="24">
        <f>F292*H294</f>
        <v>1.6932938255958565E-2</v>
      </c>
    </row>
    <row r="293" spans="1:9">
      <c r="C293" s="24" t="s">
        <v>42</v>
      </c>
      <c r="D293" s="24"/>
      <c r="E293" s="19">
        <f>G293*E292</f>
        <v>1.5</v>
      </c>
      <c r="F293" s="19">
        <f>E293*(365.25/7)</f>
        <v>78.267857142857139</v>
      </c>
      <c r="G293" s="19">
        <v>1</v>
      </c>
    </row>
    <row r="294" spans="1:9">
      <c r="C294" s="24"/>
      <c r="D294" s="3" t="s">
        <v>209</v>
      </c>
      <c r="H294" s="23">
        <f>B515</f>
        <v>2.1634600555183199E-4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1.3999999999999986</v>
      </c>
      <c r="F295" s="24">
        <f>E295*(365.25/7)</f>
        <v>73.049999999999926</v>
      </c>
      <c r="G295" s="24">
        <v>1</v>
      </c>
      <c r="H295" s="25"/>
      <c r="I295" s="24">
        <f>F295*H297</f>
        <v>9.6647950327001658E-3</v>
      </c>
    </row>
    <row r="296" spans="1:9">
      <c r="C296" s="24" t="s">
        <v>43</v>
      </c>
      <c r="D296" s="24"/>
      <c r="E296" s="19">
        <f>G296*E295</f>
        <v>1.3999999999999986</v>
      </c>
      <c r="F296" s="19">
        <f>E296*(365.25/7)</f>
        <v>73.049999999999926</v>
      </c>
      <c r="G296" s="19">
        <v>1</v>
      </c>
    </row>
    <row r="297" spans="1:9">
      <c r="C297" s="24"/>
      <c r="D297" s="34" t="s">
        <v>165</v>
      </c>
      <c r="H297" s="23">
        <f>B482</f>
        <v>1.32303833438743E-4</v>
      </c>
    </row>
    <row r="298" spans="1:9" s="24" customFormat="1">
      <c r="B298" s="24" t="s">
        <v>44</v>
      </c>
      <c r="E298" s="24">
        <f>E42</f>
        <v>26.6</v>
      </c>
      <c r="F298" s="24">
        <f>E298*(365.25/7)</f>
        <v>1387.95</v>
      </c>
      <c r="G298" s="24">
        <v>1</v>
      </c>
      <c r="H298" s="25"/>
      <c r="I298" s="24">
        <f>F298*H300</f>
        <v>4.9881345360493795E-2</v>
      </c>
    </row>
    <row r="299" spans="1:9">
      <c r="C299" s="24" t="s">
        <v>44</v>
      </c>
      <c r="D299" s="24"/>
      <c r="E299" s="19">
        <f>G299*E298</f>
        <v>26.6</v>
      </c>
      <c r="F299" s="19">
        <f>E299*(365.25/7)</f>
        <v>1387.95</v>
      </c>
      <c r="G299" s="19">
        <v>1</v>
      </c>
    </row>
    <row r="300" spans="1:9">
      <c r="C300" s="24"/>
      <c r="D300" s="34" t="s">
        <v>210</v>
      </c>
      <c r="H300" s="23">
        <f>B521</f>
        <v>3.59388633311674E-5</v>
      </c>
    </row>
    <row r="301" spans="1:9" s="28" customFormat="1">
      <c r="A301" s="28" t="s">
        <v>211</v>
      </c>
      <c r="E301" s="28">
        <f>E39</f>
        <v>29.5</v>
      </c>
      <c r="F301" s="28">
        <f>E301*(365.25/7)</f>
        <v>1539.2678571428571</v>
      </c>
      <c r="H301" s="29"/>
      <c r="I301" s="28">
        <f>SUM(I292,I295,I298)</f>
        <v>7.6479078649152529E-2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13.4</v>
      </c>
      <c r="F304" s="24">
        <f>E304*(365.25/7)</f>
        <v>699.19285714285718</v>
      </c>
      <c r="G304" s="24">
        <v>1.0000000000000002</v>
      </c>
      <c r="H304" s="25"/>
      <c r="I304" s="24">
        <f>SUM(I305,I306,I307,I309)</f>
        <v>9.186509106261917E-2</v>
      </c>
    </row>
    <row r="305" spans="1:9">
      <c r="C305" s="24" t="s">
        <v>212</v>
      </c>
      <c r="D305" s="24"/>
      <c r="E305" s="19">
        <f>G305*E304</f>
        <v>6.7943661971830984</v>
      </c>
      <c r="F305" s="19">
        <f>E305*(365.25/7)</f>
        <v>354.52032193158954</v>
      </c>
      <c r="G305" s="19">
        <v>0.50704225352112675</v>
      </c>
      <c r="I305" s="19">
        <f>F305*H308</f>
        <v>4.6904397623486568E-2</v>
      </c>
    </row>
    <row r="306" spans="1:9">
      <c r="C306" s="24" t="s">
        <v>213</v>
      </c>
      <c r="D306" s="24"/>
      <c r="E306" s="19">
        <f>G306*E304</f>
        <v>3.4915492957746483</v>
      </c>
      <c r="F306" s="19">
        <f>E306*(365.25/7)</f>
        <v>182.18405432595577</v>
      </c>
      <c r="G306" s="19">
        <v>0.26056338028169018</v>
      </c>
      <c r="I306" s="19">
        <f>F306*H308</f>
        <v>2.4103648778736157E-2</v>
      </c>
    </row>
    <row r="307" spans="1:9">
      <c r="C307" s="24" t="s">
        <v>214</v>
      </c>
      <c r="D307" s="24"/>
      <c r="E307" s="19">
        <f>G307*E304</f>
        <v>2.830985915492958</v>
      </c>
      <c r="F307" s="19">
        <f>E307*(365.25/7)</f>
        <v>147.71680080482898</v>
      </c>
      <c r="G307" s="19">
        <v>0.21126760563380284</v>
      </c>
      <c r="I307" s="19">
        <f>F307*H308</f>
        <v>1.954349900978607E-2</v>
      </c>
    </row>
    <row r="308" spans="1:9">
      <c r="C308" s="24"/>
      <c r="D308" s="34" t="s">
        <v>165</v>
      </c>
      <c r="H308" s="23">
        <f>B482</f>
        <v>1.32303833438743E-4</v>
      </c>
    </row>
    <row r="309" spans="1:9">
      <c r="C309" s="24" t="s">
        <v>215</v>
      </c>
      <c r="D309" s="24"/>
      <c r="E309" s="19">
        <f>G309*E304</f>
        <v>0.28309859154929579</v>
      </c>
      <c r="F309" s="19">
        <f>E309*(365.25/7)</f>
        <v>14.771680080482898</v>
      </c>
      <c r="G309" s="19">
        <v>2.1126760563380281E-2</v>
      </c>
      <c r="I309" s="19">
        <f>F309*H310</f>
        <v>1.3135456506103869E-3</v>
      </c>
    </row>
    <row r="310" spans="1:9">
      <c r="C310" s="24"/>
      <c r="D310" s="34" t="s">
        <v>139</v>
      </c>
      <c r="H310" s="23">
        <f>B555</f>
        <v>8.8923239838230102E-5</v>
      </c>
    </row>
    <row r="311" spans="1:9" s="24" customFormat="1">
      <c r="B311" s="24" t="s">
        <v>47</v>
      </c>
      <c r="E311" s="24">
        <f>(E346-SUM(E343,E337,E331,E322,E314,E304))/2</f>
        <v>3.3999999999999986</v>
      </c>
      <c r="F311" s="24">
        <f>E311*(365.25/7)</f>
        <v>177.40714285714279</v>
      </c>
      <c r="G311" s="24">
        <v>1</v>
      </c>
      <c r="H311" s="25"/>
      <c r="I311" s="24">
        <f>E311*H313</f>
        <v>4.9721761610808707E-4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1.4624047532590801E-4</v>
      </c>
    </row>
    <row r="314" spans="1:9" s="24" customFormat="1">
      <c r="B314" s="24" t="s">
        <v>48</v>
      </c>
      <c r="E314" s="24">
        <f>E46</f>
        <v>23.9</v>
      </c>
      <c r="F314" s="24">
        <f>E314*(365.25/7)</f>
        <v>1247.0678571428571</v>
      </c>
      <c r="G314" s="24">
        <v>1.0050251256281406</v>
      </c>
      <c r="H314" s="25"/>
      <c r="I314" s="24">
        <f>SUM(I315,I316,I318,I320)</f>
        <v>0.27714308902913948</v>
      </c>
    </row>
    <row r="315" spans="1:9">
      <c r="A315" s="19"/>
      <c r="C315" s="24" t="s">
        <v>216</v>
      </c>
      <c r="D315" s="24"/>
      <c r="E315" s="19">
        <f>G315*E314</f>
        <v>5.0442211055276385</v>
      </c>
      <c r="F315" s="19">
        <f>E315*(365.25/7)</f>
        <v>263.20025125628143</v>
      </c>
      <c r="G315" s="19">
        <v>0.21105527638190957</v>
      </c>
      <c r="I315" s="19">
        <f>F315*H317</f>
        <v>3.8490529849617011E-2</v>
      </c>
    </row>
    <row r="316" spans="1:9">
      <c r="A316" s="19"/>
      <c r="C316" s="24" t="s">
        <v>217</v>
      </c>
      <c r="D316" s="24"/>
      <c r="E316" s="19">
        <f>G316*E314</f>
        <v>5.4045226130653266</v>
      </c>
      <c r="F316" s="19">
        <f>E316*(365.25/7)</f>
        <v>282.00026920315867</v>
      </c>
      <c r="G316" s="19">
        <v>0.22613065326633167</v>
      </c>
      <c r="I316" s="19">
        <f>F316*H317</f>
        <v>4.1239853410303944E-2</v>
      </c>
    </row>
    <row r="317" spans="1:9">
      <c r="A317" s="19"/>
      <c r="D317" s="34" t="s">
        <v>169</v>
      </c>
      <c r="H317" s="23">
        <f>B485</f>
        <v>1.4624047532590801E-4</v>
      </c>
    </row>
    <row r="318" spans="1:9">
      <c r="A318" s="19"/>
      <c r="C318" s="24" t="s">
        <v>218</v>
      </c>
      <c r="D318" s="24"/>
      <c r="E318" s="19">
        <f>G318*E314</f>
        <v>6.7256281407035168</v>
      </c>
      <c r="F318" s="19">
        <f>E318*(365.25/7)</f>
        <v>350.93366834170854</v>
      </c>
      <c r="G318" s="19">
        <v>0.28140703517587939</v>
      </c>
      <c r="I318" s="19">
        <f>F318*H319</f>
        <v>0.14517555811616686</v>
      </c>
    </row>
    <row r="319" spans="1:9">
      <c r="A319" s="19"/>
      <c r="D319" s="3" t="s">
        <v>219</v>
      </c>
      <c r="H319" s="23">
        <f>B475</f>
        <v>4.1368375625563399E-4</v>
      </c>
    </row>
    <row r="320" spans="1:9">
      <c r="A320" s="19"/>
      <c r="C320" s="24" t="s">
        <v>220</v>
      </c>
      <c r="D320" s="24"/>
      <c r="E320" s="19">
        <f>G320*E314</f>
        <v>6.8457286432160807</v>
      </c>
      <c r="F320" s="19">
        <f>E320*(365.25/7)</f>
        <v>357.20034099066766</v>
      </c>
      <c r="G320" s="19">
        <v>0.28643216080402012</v>
      </c>
      <c r="I320" s="19">
        <f>F320*H321</f>
        <v>5.2237147653051659E-2</v>
      </c>
    </row>
    <row r="321" spans="1:9">
      <c r="A321" s="19"/>
      <c r="C321" s="34"/>
      <c r="D321" s="34" t="s">
        <v>169</v>
      </c>
      <c r="H321" s="23">
        <f>B485</f>
        <v>1.4624047532590801E-4</v>
      </c>
    </row>
    <row r="322" spans="1:9" s="24" customFormat="1">
      <c r="B322" s="24" t="s">
        <v>49</v>
      </c>
      <c r="E322" s="24">
        <f>E47</f>
        <v>33.200000000000003</v>
      </c>
      <c r="F322" s="24">
        <f>E322*(365.25/7)</f>
        <v>1732.3285714285716</v>
      </c>
      <c r="G322" s="24">
        <v>1.0000000000000002</v>
      </c>
      <c r="H322" s="25"/>
      <c r="I322" s="24">
        <f>SUM(I323,I325,I327,I329)</f>
        <v>0.12683817710835438</v>
      </c>
    </row>
    <row r="323" spans="1:9">
      <c r="A323" s="19"/>
      <c r="C323" s="24" t="s">
        <v>221</v>
      </c>
      <c r="D323" s="24"/>
      <c r="E323" s="19">
        <f>G323*E322</f>
        <v>9.1829787234042559</v>
      </c>
      <c r="F323" s="19">
        <f>E323*(365.25/7)</f>
        <v>479.15471124620063</v>
      </c>
      <c r="G323" s="19">
        <v>0.27659574468085107</v>
      </c>
      <c r="I323" s="19">
        <f>F323*H324</f>
        <v>5.2759209370451053E-2</v>
      </c>
    </row>
    <row r="324" spans="1:9">
      <c r="A324" s="19"/>
      <c r="D324" s="3" t="s">
        <v>222</v>
      </c>
      <c r="H324" s="23">
        <f>B553</f>
        <v>1.10108923343847E-4</v>
      </c>
    </row>
    <row r="325" spans="1:9">
      <c r="A325" s="19"/>
      <c r="C325" s="24" t="s">
        <v>223</v>
      </c>
      <c r="D325" s="24"/>
      <c r="E325" s="19">
        <f>G325*E322</f>
        <v>17.155015197568392</v>
      </c>
      <c r="F325" s="19">
        <f>E325*(365.25/7)</f>
        <v>895.12418584455077</v>
      </c>
      <c r="G325" s="19">
        <v>0.51671732522796354</v>
      </c>
      <c r="I325" s="19">
        <f>F325*H326</f>
        <v>5.7661144920222306E-2</v>
      </c>
    </row>
    <row r="326" spans="1:9">
      <c r="A326" s="19"/>
      <c r="D326" s="3" t="s">
        <v>224</v>
      </c>
      <c r="H326" s="23">
        <f>B552</f>
        <v>6.4416922067432405E-5</v>
      </c>
    </row>
    <row r="327" spans="1:9">
      <c r="A327" s="19"/>
      <c r="C327" s="24" t="s">
        <v>225</v>
      </c>
      <c r="D327" s="24"/>
      <c r="E327" s="19">
        <f>G327*E322</f>
        <v>2.3209726443768997</v>
      </c>
      <c r="F327" s="19">
        <f>E327*(365.25/7)</f>
        <v>121.10503690838037</v>
      </c>
      <c r="G327" s="19">
        <v>6.9908814589665649E-2</v>
      </c>
      <c r="I327" s="19">
        <f>F327*H328</f>
        <v>6.3599563269477908E-3</v>
      </c>
    </row>
    <row r="328" spans="1:9">
      <c r="A328" s="19"/>
      <c r="D328" s="3" t="s">
        <v>226</v>
      </c>
      <c r="H328" s="23">
        <f>B536</f>
        <v>5.2516034752206799E-5</v>
      </c>
    </row>
    <row r="329" spans="1:9">
      <c r="A329" s="19"/>
      <c r="C329" s="24" t="s">
        <v>227</v>
      </c>
      <c r="D329" s="24"/>
      <c r="E329" s="19">
        <f>G329*E322</f>
        <v>4.5410334346504566</v>
      </c>
      <c r="F329" s="19">
        <f>E329*(365.25/7)</f>
        <v>236.94463742943989</v>
      </c>
      <c r="G329" s="19">
        <v>0.13677811550151978</v>
      </c>
      <c r="I329" s="19">
        <f>F329*H330</f>
        <v>1.0057866490733239E-2</v>
      </c>
    </row>
    <row r="330" spans="1:9">
      <c r="A330" s="19"/>
      <c r="D330" s="3" t="s">
        <v>228</v>
      </c>
      <c r="H330" s="23">
        <f>B554</f>
        <v>4.2448171015173903E-5</v>
      </c>
    </row>
    <row r="331" spans="1:9" s="24" customFormat="1">
      <c r="B331" s="24" t="s">
        <v>229</v>
      </c>
      <c r="E331" s="24">
        <f>E48</f>
        <v>9.9</v>
      </c>
      <c r="F331" s="24">
        <f>E331*(365.25/7)</f>
        <v>516.56785714285718</v>
      </c>
      <c r="G331" s="24">
        <v>1.0098039215686276</v>
      </c>
      <c r="H331" s="25"/>
      <c r="I331" s="24">
        <f>SUM(I332:I334,I335)</f>
        <v>0.20542531211947485</v>
      </c>
    </row>
    <row r="332" spans="1:9">
      <c r="A332" s="19"/>
      <c r="C332" s="24" t="s">
        <v>230</v>
      </c>
      <c r="D332" s="24"/>
      <c r="E332" s="19">
        <f>G332*E331</f>
        <v>3.2029411764705884</v>
      </c>
      <c r="F332" s="19">
        <f>E332*(365.25/7)</f>
        <v>167.1248949579832</v>
      </c>
      <c r="G332" s="19">
        <v>0.3235294117647059</v>
      </c>
      <c r="I332" s="19">
        <f>F332*$H$336</f>
        <v>6.5815876698472525E-2</v>
      </c>
    </row>
    <row r="333" spans="1:9">
      <c r="A333" s="19"/>
      <c r="C333" s="24" t="s">
        <v>231</v>
      </c>
      <c r="D333" s="24"/>
      <c r="E333" s="19">
        <f>G333*E331</f>
        <v>3.2029411764705884</v>
      </c>
      <c r="F333" s="19">
        <f>E333*(365.25/7)</f>
        <v>167.1248949579832</v>
      </c>
      <c r="G333" s="19">
        <v>0.3235294117647059</v>
      </c>
      <c r="I333" s="19">
        <f>F333*$H$336</f>
        <v>6.5815876698472525E-2</v>
      </c>
    </row>
    <row r="334" spans="1:9">
      <c r="A334" s="19"/>
      <c r="C334" s="24" t="s">
        <v>232</v>
      </c>
      <c r="D334" s="24"/>
      <c r="E334" s="19">
        <f>G334*E331</f>
        <v>1.0676470588235296</v>
      </c>
      <c r="F334" s="19">
        <f>E334*(365.25/7)</f>
        <v>55.708298319327746</v>
      </c>
      <c r="G334" s="19">
        <v>0.10784313725490198</v>
      </c>
      <c r="I334" s="19">
        <f>F334*$H$336</f>
        <v>2.193862556615751E-2</v>
      </c>
    </row>
    <row r="335" spans="1:9">
      <c r="A335" s="19"/>
      <c r="C335" s="24" t="s">
        <v>233</v>
      </c>
      <c r="D335" s="24"/>
      <c r="E335" s="19">
        <f>G335*E331</f>
        <v>2.5235294117647062</v>
      </c>
      <c r="F335" s="19">
        <f>E335*(365.25/7)</f>
        <v>131.67415966386557</v>
      </c>
      <c r="G335" s="19">
        <v>0.25490196078431376</v>
      </c>
      <c r="I335" s="19">
        <f>F335*$H$336</f>
        <v>5.1854933156372296E-2</v>
      </c>
    </row>
    <row r="336" spans="1:9">
      <c r="A336" s="19"/>
      <c r="C336" s="24"/>
      <c r="D336" s="34" t="s">
        <v>234</v>
      </c>
      <c r="H336" s="23">
        <f>B471</f>
        <v>3.9381252395114002E-4</v>
      </c>
    </row>
    <row r="337" spans="1:9" s="24" customFormat="1">
      <c r="B337" s="24" t="s">
        <v>51</v>
      </c>
      <c r="E337" s="24">
        <f>E49</f>
        <v>8.1</v>
      </c>
      <c r="F337" s="24">
        <f>E337*(365.25/7)</f>
        <v>422.64642857142854</v>
      </c>
      <c r="G337" s="24">
        <v>1</v>
      </c>
      <c r="H337" s="25"/>
      <c r="I337" s="24">
        <f>F337*H339</f>
        <v>4.1513638076283374E-2</v>
      </c>
    </row>
    <row r="338" spans="1:9">
      <c r="A338" s="19"/>
      <c r="C338" s="24" t="s">
        <v>51</v>
      </c>
      <c r="D338" s="24"/>
      <c r="E338" s="19">
        <f>G338*E337</f>
        <v>8.1</v>
      </c>
      <c r="F338" s="19">
        <f>E338*(365.25/7)</f>
        <v>422.64642857142854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9.8223089726800898E-5</v>
      </c>
    </row>
    <row r="340" spans="1:9" s="24" customFormat="1">
      <c r="B340" s="24" t="s">
        <v>52</v>
      </c>
      <c r="E340" s="24">
        <f>(E346-SUM(E343,E337,E331,E322,E314,E304))/2</f>
        <v>3.3999999999999986</v>
      </c>
      <c r="F340" s="24">
        <f>E340*(365.25/7)</f>
        <v>177.40714285714279</v>
      </c>
      <c r="G340" s="24">
        <v>1</v>
      </c>
      <c r="H340" s="25"/>
      <c r="I340" s="24">
        <f>F340*H342</f>
        <v>1.7425477711032519E-2</v>
      </c>
    </row>
    <row r="341" spans="1:9">
      <c r="A341" s="19"/>
      <c r="C341" s="24" t="s">
        <v>52</v>
      </c>
      <c r="D341" s="24"/>
      <c r="E341" s="19">
        <f>G341*E340</f>
        <v>3.3999999999999986</v>
      </c>
      <c r="F341" s="19">
        <f>E341*(365.25/7)</f>
        <v>177.40714285714279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9.8223089726800898E-5</v>
      </c>
    </row>
    <row r="343" spans="1:9" s="24" customFormat="1">
      <c r="B343" s="24" t="s">
        <v>53</v>
      </c>
      <c r="E343" s="24">
        <f>E51</f>
        <v>3</v>
      </c>
      <c r="F343" s="24">
        <f>E343*(365.25/7)</f>
        <v>156.53571428571428</v>
      </c>
      <c r="G343" s="24">
        <v>1</v>
      </c>
      <c r="H343" s="25"/>
      <c r="I343" s="24">
        <f>F343*H345</f>
        <v>1.5375421509734583E-2</v>
      </c>
    </row>
    <row r="344" spans="1:9">
      <c r="A344" s="19"/>
      <c r="C344" s="24" t="s">
        <v>53</v>
      </c>
      <c r="D344" s="24"/>
      <c r="E344" s="19">
        <f>G344*E343</f>
        <v>3</v>
      </c>
      <c r="F344" s="19">
        <f>E344*(365.25/7)</f>
        <v>156.53571428571428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9.8223089726800898E-5</v>
      </c>
    </row>
    <row r="346" spans="1:9" s="28" customFormat="1">
      <c r="A346" s="28" t="s">
        <v>236</v>
      </c>
      <c r="E346" s="28">
        <f>E43</f>
        <v>98.3</v>
      </c>
      <c r="F346" s="28">
        <f>E346*(365.25/7)</f>
        <v>5129.1535714285719</v>
      </c>
      <c r="H346" s="29"/>
      <c r="I346" s="28">
        <f>SUM(I304,I311,I314,I322,I331,I337,I340,I343)</f>
        <v>0.77608342423274645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3.824755326939E-5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5.6504860152661899E-5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9.3256242008266403E-5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8.2876669036578793E-5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21.9</v>
      </c>
      <c r="F364" s="24">
        <f>E364*(365.25/7)</f>
        <v>1142.7107142857142</v>
      </c>
      <c r="G364" s="24">
        <v>0.98571428571428577</v>
      </c>
      <c r="H364" s="25"/>
      <c r="I364" s="24">
        <f>SUM(I365,I367,I369)</f>
        <v>6.3415470481728367E-2</v>
      </c>
    </row>
    <row r="365" spans="1:9">
      <c r="C365" s="24" t="s">
        <v>246</v>
      </c>
      <c r="D365" s="24"/>
      <c r="E365" s="19">
        <f>G365*E364</f>
        <v>7.9257142857142853</v>
      </c>
      <c r="F365" s="19">
        <f>E365*(365.25/7)</f>
        <v>413.55244897959182</v>
      </c>
      <c r="G365" s="19">
        <v>0.3619047619047619</v>
      </c>
      <c r="I365" s="19">
        <f>F365*H366</f>
        <v>2.2490009824287036E-2</v>
      </c>
    </row>
    <row r="366" spans="1:9">
      <c r="C366" s="24"/>
      <c r="D366" s="34" t="s">
        <v>247</v>
      </c>
      <c r="H366" s="23">
        <f>B556</f>
        <v>5.4382484929733503E-5</v>
      </c>
    </row>
    <row r="367" spans="1:9">
      <c r="C367" s="24" t="s">
        <v>248</v>
      </c>
      <c r="D367" s="24">
        <f>F364-SUM(F365,F369)</f>
        <v>16.324438775510089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2.1597858287360446E-3</v>
      </c>
    </row>
    <row r="368" spans="1:9">
      <c r="C368" s="24"/>
      <c r="D368" s="34" t="s">
        <v>165</v>
      </c>
      <c r="F368" s="24"/>
      <c r="H368" s="23">
        <f>B482</f>
        <v>1.32303833438743E-4</v>
      </c>
    </row>
    <row r="369" spans="1:9">
      <c r="C369" s="24" t="s">
        <v>249</v>
      </c>
      <c r="D369" s="24"/>
      <c r="E369" s="19">
        <f>G369*E364</f>
        <v>13.661428571428571</v>
      </c>
      <c r="F369" s="19">
        <f>E369*(365.25/7)</f>
        <v>712.83382653061221</v>
      </c>
      <c r="G369" s="19">
        <v>0.62380952380952381</v>
      </c>
      <c r="I369" s="19">
        <f>F369*H370</f>
        <v>3.8765674828705285E-2</v>
      </c>
    </row>
    <row r="370" spans="1:9">
      <c r="C370" s="24"/>
      <c r="D370" s="31" t="s">
        <v>247</v>
      </c>
      <c r="H370" s="23">
        <f>B556</f>
        <v>5.4382484929733503E-5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13.5</v>
      </c>
      <c r="F373" s="24">
        <f>E373*(365.25/7)</f>
        <v>704.41071428571433</v>
      </c>
      <c r="G373" s="24">
        <v>0.99310344827586206</v>
      </c>
      <c r="H373" s="25"/>
      <c r="I373" s="24">
        <f>SUM(I374,I375)</f>
        <v>0.10230292073227557</v>
      </c>
    </row>
    <row r="374" spans="1:9">
      <c r="C374" s="24" t="s">
        <v>251</v>
      </c>
      <c r="D374" s="24"/>
      <c r="E374" s="19">
        <f>G374*E373</f>
        <v>2.8862068965517245</v>
      </c>
      <c r="F374" s="19">
        <f>E374*(365.25/7)</f>
        <v>150.59815270935962</v>
      </c>
      <c r="G374" s="19">
        <v>0.21379310344827587</v>
      </c>
      <c r="I374" s="19">
        <f>F374*H376</f>
        <v>2.2023545435420434E-2</v>
      </c>
    </row>
    <row r="375" spans="1:9">
      <c r="C375" s="24" t="s">
        <v>252</v>
      </c>
      <c r="D375" s="24"/>
      <c r="E375" s="19">
        <f>G375*E373</f>
        <v>10.520689655172413</v>
      </c>
      <c r="F375" s="19">
        <f>E375*(365.25/7)</f>
        <v>548.95455665024633</v>
      </c>
      <c r="G375" s="19">
        <v>0.77931034482758621</v>
      </c>
      <c r="I375" s="19">
        <f>F375*H376</f>
        <v>8.0279375296855124E-2</v>
      </c>
    </row>
    <row r="376" spans="1:9">
      <c r="C376" s="24"/>
      <c r="D376" s="34" t="s">
        <v>169</v>
      </c>
      <c r="H376" s="23">
        <f>B485</f>
        <v>1.4624047532590801E-4</v>
      </c>
      <c r="I376" s="38"/>
    </row>
    <row r="377" spans="1:9" s="24" customFormat="1">
      <c r="B377" s="24" t="s">
        <v>59</v>
      </c>
      <c r="E377" s="24">
        <f>E57</f>
        <v>37.1</v>
      </c>
      <c r="F377" s="24">
        <f>E377*(365.25/7)</f>
        <v>1935.825</v>
      </c>
      <c r="G377" s="24">
        <v>0.99760191846522783</v>
      </c>
      <c r="H377" s="25"/>
      <c r="I377" s="24">
        <f>SUM(I378,I380,I381,I382,I383,I384,I385)</f>
        <v>6.027845437485102E-2</v>
      </c>
    </row>
    <row r="378" spans="1:9">
      <c r="A378" s="19"/>
      <c r="C378" s="24" t="s">
        <v>253</v>
      </c>
      <c r="D378" s="24"/>
      <c r="E378" s="19">
        <f>G378*E377</f>
        <v>6.1388489208633095</v>
      </c>
      <c r="F378" s="19">
        <f>E378*(365.25/7)</f>
        <v>320.31636690647485</v>
      </c>
      <c r="G378" s="19">
        <v>0.16546762589928057</v>
      </c>
      <c r="I378" s="19">
        <f>F378*H379</f>
        <v>9.5371886617710531E-3</v>
      </c>
    </row>
    <row r="379" spans="1:9">
      <c r="A379" s="19"/>
      <c r="C379" s="24"/>
      <c r="D379" s="3" t="s">
        <v>253</v>
      </c>
      <c r="H379" s="23">
        <f>B524</f>
        <v>2.9774278329510701E-5</v>
      </c>
    </row>
    <row r="380" spans="1:9">
      <c r="A380" s="19"/>
      <c r="C380" s="24" t="s">
        <v>254</v>
      </c>
      <c r="D380" s="24"/>
      <c r="E380" s="19">
        <f>G380*E377</f>
        <v>2.402158273381295</v>
      </c>
      <c r="F380" s="19">
        <f t="shared" ref="F380:F385" si="2">E380*(365.25/7)</f>
        <v>125.34118705035972</v>
      </c>
      <c r="G380" s="19">
        <v>6.4748201438848921E-2</v>
      </c>
      <c r="I380" s="19">
        <f>F380*H386</f>
        <v>3.9481676491445513E-3</v>
      </c>
    </row>
    <row r="381" spans="1:9">
      <c r="A381" s="19"/>
      <c r="C381" s="24" t="s">
        <v>255</v>
      </c>
      <c r="D381" s="24"/>
      <c r="E381" s="19">
        <f>G381*E377</f>
        <v>1.8683453237410073</v>
      </c>
      <c r="F381" s="19">
        <f t="shared" si="2"/>
        <v>97.48758992805756</v>
      </c>
      <c r="G381" s="19">
        <v>5.0359712230215826E-2</v>
      </c>
      <c r="I381" s="19">
        <f>F381*H386</f>
        <v>3.0707970604457618E-3</v>
      </c>
    </row>
    <row r="382" spans="1:9">
      <c r="A382" s="19"/>
      <c r="C382" s="24" t="s">
        <v>256</v>
      </c>
      <c r="D382" s="24"/>
      <c r="E382" s="19">
        <f>G382*E377</f>
        <v>6.1388489208633095</v>
      </c>
      <c r="F382" s="19">
        <f t="shared" si="2"/>
        <v>320.31636690647485</v>
      </c>
      <c r="G382" s="19">
        <v>0.16546762589928057</v>
      </c>
      <c r="I382" s="19">
        <f>F382*$H$386</f>
        <v>1.0089761770036074E-2</v>
      </c>
    </row>
    <row r="383" spans="1:9">
      <c r="A383" s="19"/>
      <c r="C383" s="24" t="s">
        <v>257</v>
      </c>
      <c r="D383" s="24"/>
      <c r="E383" s="19">
        <f>G383*E377</f>
        <v>8.0961630695443638</v>
      </c>
      <c r="F383" s="19">
        <f t="shared" si="2"/>
        <v>422.44622302158274</v>
      </c>
      <c r="G383" s="19">
        <v>0.21822541966426856</v>
      </c>
      <c r="I383" s="19">
        <f>F383*H386</f>
        <v>1.3306787261931633E-2</v>
      </c>
    </row>
    <row r="384" spans="1:9">
      <c r="A384" s="19"/>
      <c r="C384" s="24" t="s">
        <v>258</v>
      </c>
      <c r="D384" s="24"/>
      <c r="E384" s="19">
        <f>G384*E377</f>
        <v>10.053477218225419</v>
      </c>
      <c r="F384" s="19">
        <f t="shared" si="2"/>
        <v>524.57607913669062</v>
      </c>
      <c r="G384" s="19">
        <v>0.27098321342925658</v>
      </c>
      <c r="I384" s="19">
        <f>F384*H386</f>
        <v>1.6523812753827194E-2</v>
      </c>
    </row>
    <row r="385" spans="1:9">
      <c r="A385" s="19"/>
      <c r="C385" s="24" t="s">
        <v>259</v>
      </c>
      <c r="D385" s="24"/>
      <c r="E385" s="19">
        <f>G385*E377</f>
        <v>2.3131894484412472</v>
      </c>
      <c r="F385" s="19">
        <f t="shared" si="2"/>
        <v>120.69892086330937</v>
      </c>
      <c r="G385" s="19">
        <v>6.235011990407674E-2</v>
      </c>
      <c r="I385" s="19">
        <f>F385*H386</f>
        <v>3.8019392176947531E-3</v>
      </c>
    </row>
    <row r="386" spans="1:9">
      <c r="A386" s="19"/>
      <c r="C386" s="24"/>
      <c r="D386" s="3" t="s">
        <v>260</v>
      </c>
      <c r="H386" s="23">
        <f>B525</f>
        <v>3.1499363792990501E-5</v>
      </c>
    </row>
    <row r="387" spans="1:9" s="24" customFormat="1">
      <c r="B387" s="24" t="s">
        <v>60</v>
      </c>
      <c r="E387" s="24">
        <f>E58</f>
        <v>4.5</v>
      </c>
      <c r="F387" s="24">
        <f>E387*(365.25/7)</f>
        <v>234.80357142857144</v>
      </c>
      <c r="G387" s="24">
        <v>1</v>
      </c>
      <c r="H387" s="25"/>
      <c r="I387" s="24">
        <f>F387*H390</f>
        <v>6.8184186295688473E-3</v>
      </c>
    </row>
    <row r="388" spans="1:9">
      <c r="A388" s="19"/>
      <c r="C388" s="24" t="s">
        <v>261</v>
      </c>
      <c r="D388" s="24"/>
      <c r="E388" s="19">
        <f>G388*E387</f>
        <v>4.5</v>
      </c>
      <c r="F388" s="19">
        <f>E388*(365.25/7)</f>
        <v>234.80357142857144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2.9038819929717501E-5</v>
      </c>
    </row>
    <row r="391" spans="1:9" s="24" customFormat="1">
      <c r="B391" s="24" t="s">
        <v>61</v>
      </c>
      <c r="E391" s="24">
        <f>E400-SUM(E364,E373,E377,E387)</f>
        <v>11.5</v>
      </c>
      <c r="F391" s="24">
        <f>E391*(365.25/7)</f>
        <v>600.05357142857144</v>
      </c>
      <c r="G391" s="24">
        <v>1</v>
      </c>
      <c r="H391" s="25"/>
      <c r="I391" s="24">
        <f>SUM(I392,I394,I398)</f>
        <v>3.4639410923243741E-2</v>
      </c>
    </row>
    <row r="392" spans="1:9">
      <c r="A392" s="19"/>
      <c r="C392" s="24" t="s">
        <v>265</v>
      </c>
      <c r="D392" s="24"/>
      <c r="E392" s="19">
        <f>G392*E391</f>
        <v>2.1296296296296298</v>
      </c>
      <c r="F392" s="19">
        <f>E392*(365.25/7)</f>
        <v>111.12103174603176</v>
      </c>
      <c r="G392" s="19">
        <v>0.1851851851851852</v>
      </c>
      <c r="I392" s="19">
        <f>F392*H393</f>
        <v>8.962612677790761E-3</v>
      </c>
    </row>
    <row r="393" spans="1:9">
      <c r="A393" s="19"/>
      <c r="C393" s="24"/>
      <c r="D393" s="34" t="s">
        <v>266</v>
      </c>
      <c r="H393" s="23">
        <f>B557</f>
        <v>8.0656312643630801E-5</v>
      </c>
    </row>
    <row r="394" spans="1:9">
      <c r="C394" s="24" t="s">
        <v>267</v>
      </c>
      <c r="D394" s="24"/>
      <c r="E394" s="19">
        <f>G394*E391</f>
        <v>2.4135802469135803</v>
      </c>
      <c r="F394" s="19">
        <f>E394*(365.25/7)</f>
        <v>125.93716931216932</v>
      </c>
      <c r="G394" s="19">
        <v>0.20987654320987656</v>
      </c>
      <c r="I394" s="19">
        <f>F394*H395</f>
        <v>6.6137207601924351E-3</v>
      </c>
    </row>
    <row r="395" spans="1:9">
      <c r="C395" s="24"/>
      <c r="D395" s="34" t="s">
        <v>226</v>
      </c>
      <c r="H395" s="23">
        <f>B536</f>
        <v>5.2516034752206799E-5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5.5162550217499002E-5</v>
      </c>
    </row>
    <row r="398" spans="1:9">
      <c r="C398" s="24" t="s">
        <v>269</v>
      </c>
      <c r="D398" s="24"/>
      <c r="E398" s="19">
        <f>G398*E391</f>
        <v>6.9567901234567904</v>
      </c>
      <c r="F398" s="19">
        <f>E398*(365.25/7)</f>
        <v>362.99537037037038</v>
      </c>
      <c r="G398" s="19">
        <v>0.60493827160493829</v>
      </c>
      <c r="I398" s="19">
        <f>F398*H399</f>
        <v>1.9063077485260548E-2</v>
      </c>
    </row>
    <row r="399" spans="1:9">
      <c r="C399" s="24"/>
      <c r="D399" s="34" t="s">
        <v>226</v>
      </c>
      <c r="H399" s="23">
        <f>B536</f>
        <v>5.2516034752206799E-5</v>
      </c>
    </row>
    <row r="400" spans="1:9" s="28" customFormat="1">
      <c r="A400" s="28" t="s">
        <v>270</v>
      </c>
      <c r="E400" s="28">
        <f>E53</f>
        <v>88.5</v>
      </c>
      <c r="F400" s="28">
        <f>E400*(365.25/7)</f>
        <v>4617.8035714285716</v>
      </c>
      <c r="H400" s="29"/>
      <c r="I400" s="28">
        <f>SUM(I364,I371,I373,I377,I387,I391)</f>
        <v>0.26745467514166754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68</v>
      </c>
      <c r="F403" s="24">
        <f>E403*(365.25/7)</f>
        <v>3548.1428571428573</v>
      </c>
      <c r="G403" s="24">
        <v>0.9659574468085107</v>
      </c>
      <c r="H403" s="25"/>
      <c r="I403" s="24">
        <f>F403*H408</f>
        <v>0.1030338815134848</v>
      </c>
    </row>
    <row r="404" spans="1:9">
      <c r="C404" s="24" t="s">
        <v>271</v>
      </c>
      <c r="D404" s="24"/>
      <c r="E404" s="19">
        <f>G404*E403</f>
        <v>62.598581560283698</v>
      </c>
      <c r="F404" s="19">
        <f>E404*(365.25/7)</f>
        <v>3266.3045592705175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3.0865248226950355</v>
      </c>
      <c r="F405" s="19">
        <f>E405*(365.25/7)</f>
        <v>161.05045592705167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2.1219858156028373</v>
      </c>
      <c r="F407" s="19">
        <f>E407*(365.25/7)</f>
        <v>110.72218844984805</v>
      </c>
      <c r="G407" s="19">
        <v>3.1205673758865252E-2</v>
      </c>
    </row>
    <row r="408" spans="1:9">
      <c r="C408" s="24"/>
      <c r="D408" s="34" t="s">
        <v>264</v>
      </c>
      <c r="H408" s="23">
        <f>B523</f>
        <v>2.9038819929717501E-5</v>
      </c>
    </row>
    <row r="409" spans="1:9" s="24" customFormat="1">
      <c r="B409" s="24" t="s">
        <v>64</v>
      </c>
      <c r="E409" s="24">
        <f>E62</f>
        <v>13.4</v>
      </c>
      <c r="F409" s="24">
        <f>E409*(365.25/7)</f>
        <v>699.19285714285718</v>
      </c>
      <c r="G409" s="24">
        <v>1</v>
      </c>
      <c r="H409" s="25"/>
      <c r="I409" s="24">
        <f>F409*H411</f>
        <v>2.0303735474716124E-2</v>
      </c>
    </row>
    <row r="410" spans="1:9">
      <c r="C410" s="24" t="s">
        <v>64</v>
      </c>
      <c r="D410" s="24"/>
      <c r="E410" s="19">
        <f>G410*E409</f>
        <v>13.4</v>
      </c>
      <c r="F410" s="19">
        <f>E410*(365.25/7)</f>
        <v>699.19285714285718</v>
      </c>
      <c r="G410" s="19">
        <v>1</v>
      </c>
    </row>
    <row r="411" spans="1:9">
      <c r="C411" s="24"/>
      <c r="D411" s="34" t="s">
        <v>264</v>
      </c>
      <c r="H411" s="23">
        <f>B523</f>
        <v>2.9038819929717501E-5</v>
      </c>
    </row>
    <row r="412" spans="1:9" s="24" customFormat="1">
      <c r="B412" s="24" t="s">
        <v>65</v>
      </c>
      <c r="E412" s="24">
        <f>E63</f>
        <v>4.4000000000000004</v>
      </c>
      <c r="F412" s="24">
        <f>E412*(365.25/7)</f>
        <v>229.58571428571432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4.4000000000000004</v>
      </c>
      <c r="F413" s="19">
        <f>E413*(365.25/7)</f>
        <v>229.58571428571432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0.70000000000000284</v>
      </c>
      <c r="F414" s="24">
        <f>E414*(365.25/7)</f>
        <v>36.525000000000148</v>
      </c>
      <c r="G414" s="24">
        <v>1</v>
      </c>
      <c r="H414" s="25"/>
      <c r="I414" s="24">
        <f>F414*AVERAGE(H416:H417)</f>
        <v>2.2590834055436354E-3</v>
      </c>
    </row>
    <row r="415" spans="1:9">
      <c r="C415" s="24" t="s">
        <v>66</v>
      </c>
      <c r="D415" s="24"/>
      <c r="E415" s="19">
        <f>G415*E414</f>
        <v>0.70000000000000284</v>
      </c>
      <c r="F415" s="19">
        <f>E415*(365.25/7)</f>
        <v>36.525000000000148</v>
      </c>
      <c r="G415" s="19">
        <v>1</v>
      </c>
    </row>
    <row r="416" spans="1:9">
      <c r="C416" s="24"/>
      <c r="D416" s="1" t="s">
        <v>144</v>
      </c>
      <c r="H416" s="23">
        <f>B541</f>
        <v>6.1464811934113902E-5</v>
      </c>
    </row>
    <row r="417" spans="1:12">
      <c r="C417" s="24"/>
      <c r="D417" s="1" t="s">
        <v>275</v>
      </c>
      <c r="H417" s="23">
        <f>B542</f>
        <v>6.2235853667179795E-5</v>
      </c>
    </row>
    <row r="418" spans="1:12" s="24" customFormat="1">
      <c r="B418" s="24" t="s">
        <v>67</v>
      </c>
      <c r="E418" s="24">
        <f>E65</f>
        <v>9.1999999999999993</v>
      </c>
      <c r="F418" s="24">
        <f>E418*(365.25/7)</f>
        <v>480.04285714285714</v>
      </c>
      <c r="G418" s="24">
        <v>1</v>
      </c>
      <c r="H418" s="25"/>
      <c r="I418" s="24">
        <f>F418*AVERAGE(H420:H422)</f>
        <v>0.31447824770262423</v>
      </c>
    </row>
    <row r="419" spans="1:12">
      <c r="C419" s="24" t="s">
        <v>67</v>
      </c>
      <c r="D419" s="24"/>
      <c r="E419" s="19">
        <f>G419*E418</f>
        <v>9.1999999999999993</v>
      </c>
      <c r="F419" s="19">
        <f>E419*(365.25/7)</f>
        <v>480.04285714285714</v>
      </c>
      <c r="G419" s="19">
        <v>1</v>
      </c>
    </row>
    <row r="420" spans="1:12">
      <c r="C420" s="24"/>
      <c r="D420" s="3" t="s">
        <v>224</v>
      </c>
      <c r="H420" s="23">
        <f>B552</f>
        <v>6.4416922067432405E-5</v>
      </c>
    </row>
    <row r="421" spans="1:12">
      <c r="C421" s="24"/>
      <c r="D421" s="31" t="s">
        <v>193</v>
      </c>
      <c r="H421" s="23">
        <f>B511</f>
        <v>1.81334312242693E-3</v>
      </c>
    </row>
    <row r="422" spans="1:12">
      <c r="C422" s="24"/>
      <c r="D422" s="27" t="s">
        <v>276</v>
      </c>
      <c r="F422" s="24"/>
      <c r="H422" s="23">
        <f>B510</f>
        <v>8.75535292208143E-5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95.7</v>
      </c>
      <c r="F424" s="28">
        <f>E424*(365.25/7)</f>
        <v>4993.4892857142859</v>
      </c>
      <c r="H424" s="29"/>
      <c r="I424" s="28">
        <f>SUM(I403,I409,I412,I414,I418)</f>
        <v>0.44007494809636877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941.6</v>
      </c>
      <c r="F428" s="28">
        <f>E428*(365.25/7)</f>
        <v>49131.342857142859</v>
      </c>
      <c r="H428" s="29"/>
      <c r="I428" s="37">
        <f>SUM(I424,I400,I361,I346,I301,I289,I251,I234,I200,I154,I135,I122)</f>
        <v>13.204443348775428</v>
      </c>
    </row>
    <row r="431" spans="1:12" s="40" customFormat="1">
      <c r="A431" s="24" t="s">
        <v>280</v>
      </c>
      <c r="B431" s="24" t="s">
        <v>370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1.4697364253154965</v>
      </c>
      <c r="C432" s="19">
        <v>1.4982849187858709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0.26288005658465791</v>
      </c>
      <c r="C433" s="19">
        <v>0.229285161174478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0.32445005838831442</v>
      </c>
      <c r="C434" s="19">
        <v>0.25503283659360526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4.3526868237928973</v>
      </c>
      <c r="C435" s="19">
        <v>4.174658317559186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0.3684183912899206</v>
      </c>
      <c r="C436" s="19">
        <v>0.39644429579190527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8.4314414020037531E-2</v>
      </c>
      <c r="C437" s="19">
        <v>9.638855451511924E-2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4.781865053264168</v>
      </c>
      <c r="C438" s="19">
        <v>5.1148730855003457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7.6479078649152529E-2</v>
      </c>
      <c r="C439" s="19">
        <v>7.5589227765231581E-2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0.77608342423274645</v>
      </c>
      <c r="C440" s="19">
        <v>0.7514937726202322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0.26745467514166754</v>
      </c>
      <c r="C442" s="19">
        <v>0.2707198582401249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0.44007494809636877</v>
      </c>
      <c r="C443" s="19">
        <v>0.38261028950942422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13.204443348775428</v>
      </c>
      <c r="C444" s="24">
        <v>13.245380318055522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316</v>
      </c>
      <c r="B450" s="41"/>
    </row>
    <row r="451" spans="1:2">
      <c r="A451" s="42" t="s">
        <v>317</v>
      </c>
      <c r="B451" s="41" t="s">
        <v>318</v>
      </c>
    </row>
    <row r="452" spans="1:2">
      <c r="A452" s="43" t="s">
        <v>81</v>
      </c>
      <c r="B452" s="40">
        <v>2.0753625014341401E-4</v>
      </c>
    </row>
    <row r="453" spans="1:2">
      <c r="A453" s="43" t="s">
        <v>85</v>
      </c>
      <c r="B453" s="40">
        <v>1.8123600379630399E-4</v>
      </c>
    </row>
    <row r="454" spans="1:2">
      <c r="A454" s="43" t="s">
        <v>93</v>
      </c>
      <c r="B454" s="40">
        <v>1.4866358173675799E-4</v>
      </c>
    </row>
    <row r="455" spans="1:2">
      <c r="A455" s="43" t="s">
        <v>86</v>
      </c>
      <c r="B455" s="40">
        <v>2.9047921153145501E-4</v>
      </c>
    </row>
    <row r="456" spans="1:2">
      <c r="A456" s="43" t="s">
        <v>319</v>
      </c>
      <c r="B456" s="40">
        <v>2.8815986355312199E-4</v>
      </c>
    </row>
    <row r="457" spans="1:2">
      <c r="A457" s="43" t="s">
        <v>89</v>
      </c>
      <c r="B457" s="40">
        <v>5.8372345228633899E-4</v>
      </c>
    </row>
    <row r="458" spans="1:2">
      <c r="A458" s="43" t="s">
        <v>320</v>
      </c>
      <c r="B458" s="40">
        <v>2.8808688751685098E-4</v>
      </c>
    </row>
    <row r="459" spans="1:2">
      <c r="A459" s="43" t="s">
        <v>152</v>
      </c>
      <c r="B459" s="40">
        <v>2.53969779965583E-4</v>
      </c>
    </row>
    <row r="460" spans="1:2">
      <c r="A460" s="43" t="s">
        <v>321</v>
      </c>
      <c r="B460" s="40">
        <v>1.46572502077181E-4</v>
      </c>
    </row>
    <row r="461" spans="1:2">
      <c r="A461" s="43" t="s">
        <v>322</v>
      </c>
      <c r="B461" s="40">
        <v>2.7242293436714299E-4</v>
      </c>
    </row>
    <row r="462" spans="1:2">
      <c r="A462" s="43" t="s">
        <v>323</v>
      </c>
      <c r="B462" s="40">
        <v>1.7922815925589799E-4</v>
      </c>
    </row>
    <row r="463" spans="1:2">
      <c r="A463" s="43" t="s">
        <v>87</v>
      </c>
      <c r="B463" s="40">
        <v>2.21286919110788E-4</v>
      </c>
    </row>
    <row r="464" spans="1:2">
      <c r="A464" s="43" t="s">
        <v>90</v>
      </c>
      <c r="B464" s="40">
        <v>3.3330348984453301E-4</v>
      </c>
    </row>
    <row r="465" spans="1:2">
      <c r="A465" s="43" t="s">
        <v>94</v>
      </c>
      <c r="B465" s="40">
        <v>2.4173711069267601E-4</v>
      </c>
    </row>
    <row r="466" spans="1:2">
      <c r="A466" s="43" t="s">
        <v>82</v>
      </c>
      <c r="B466" s="40">
        <v>1.8436804730104599E-4</v>
      </c>
    </row>
    <row r="467" spans="1:2">
      <c r="A467" s="43" t="s">
        <v>101</v>
      </c>
      <c r="B467" s="40">
        <v>1.6096116897416801E-4</v>
      </c>
    </row>
    <row r="468" spans="1:2">
      <c r="A468" s="43" t="s">
        <v>125</v>
      </c>
      <c r="B468" s="40">
        <v>1.9783800273003599E-4</v>
      </c>
    </row>
    <row r="469" spans="1:2">
      <c r="A469" s="43" t="s">
        <v>126</v>
      </c>
      <c r="B469" s="40">
        <v>9.1374598860871899E-5</v>
      </c>
    </row>
    <row r="470" spans="1:2">
      <c r="A470" s="43" t="s">
        <v>134</v>
      </c>
      <c r="B470" s="40">
        <v>2.4622324151349502E-4</v>
      </c>
    </row>
    <row r="471" spans="1:2">
      <c r="A471" s="43" t="s">
        <v>234</v>
      </c>
      <c r="B471" s="40">
        <v>3.9381252395114002E-4</v>
      </c>
    </row>
    <row r="472" spans="1:2">
      <c r="A472" s="43" t="s">
        <v>324</v>
      </c>
      <c r="B472" s="40">
        <v>1.8101149752481699E-4</v>
      </c>
    </row>
    <row r="473" spans="1:2">
      <c r="A473" s="43" t="s">
        <v>154</v>
      </c>
      <c r="B473" s="40">
        <v>1.7979330347713199E-4</v>
      </c>
    </row>
    <row r="474" spans="1:2">
      <c r="A474" s="43" t="s">
        <v>325</v>
      </c>
      <c r="B474" s="40">
        <v>6.1980890843304896E-4</v>
      </c>
    </row>
    <row r="475" spans="1:2">
      <c r="A475" s="43" t="s">
        <v>219</v>
      </c>
      <c r="B475" s="40">
        <v>4.1368375625563399E-4</v>
      </c>
    </row>
    <row r="476" spans="1:2">
      <c r="A476" s="43" t="s">
        <v>173</v>
      </c>
      <c r="B476" s="40">
        <v>1.3154789046745599E-4</v>
      </c>
    </row>
    <row r="477" spans="1:2">
      <c r="A477" s="43" t="s">
        <v>326</v>
      </c>
      <c r="B477" s="40">
        <v>1.5918692023663599E-4</v>
      </c>
    </row>
    <row r="478" spans="1:2">
      <c r="A478" s="43" t="s">
        <v>133</v>
      </c>
      <c r="B478" s="40">
        <v>4.6337524758036899E-4</v>
      </c>
    </row>
    <row r="479" spans="1:2">
      <c r="A479" s="43" t="s">
        <v>132</v>
      </c>
      <c r="B479" s="40">
        <v>8.3899075325234501E-4</v>
      </c>
    </row>
    <row r="480" spans="1:2">
      <c r="A480" s="43" t="s">
        <v>327</v>
      </c>
      <c r="B480" s="40">
        <v>1.9411468544791501E-4</v>
      </c>
    </row>
    <row r="481" spans="1:2">
      <c r="A481" s="43" t="s">
        <v>190</v>
      </c>
      <c r="B481" s="40">
        <v>9.9021399008583497E-5</v>
      </c>
    </row>
    <row r="482" spans="1:2">
      <c r="A482" s="43" t="s">
        <v>165</v>
      </c>
      <c r="B482" s="40">
        <v>1.32303833438743E-4</v>
      </c>
    </row>
    <row r="483" spans="1:2">
      <c r="A483" s="43" t="s">
        <v>328</v>
      </c>
      <c r="B483" s="40">
        <v>1.17251066520812E-4</v>
      </c>
    </row>
    <row r="484" spans="1:2">
      <c r="A484" s="43" t="s">
        <v>160</v>
      </c>
      <c r="B484" s="40">
        <v>1.73504178510735E-4</v>
      </c>
    </row>
    <row r="485" spans="1:2">
      <c r="A485" s="43" t="s">
        <v>169</v>
      </c>
      <c r="B485" s="40">
        <v>1.4624047532590801E-4</v>
      </c>
    </row>
    <row r="486" spans="1:2">
      <c r="A486" s="43" t="s">
        <v>329</v>
      </c>
      <c r="B486" s="40">
        <v>1.8430994317117501E-3</v>
      </c>
    </row>
    <row r="487" spans="1:2">
      <c r="A487" s="43" t="s">
        <v>330</v>
      </c>
      <c r="B487" s="40">
        <v>4.5915903845058001E-4</v>
      </c>
    </row>
    <row r="488" spans="1:2">
      <c r="A488" s="43" t="s">
        <v>150</v>
      </c>
      <c r="B488" s="40">
        <v>6.9813314876405498E-4</v>
      </c>
    </row>
    <row r="489" spans="1:2">
      <c r="A489" s="43" t="s">
        <v>140</v>
      </c>
      <c r="B489" s="40">
        <v>1.2032980248552E-4</v>
      </c>
    </row>
    <row r="490" spans="1:2">
      <c r="A490" s="43" t="s">
        <v>331</v>
      </c>
      <c r="B490" s="40">
        <v>8.5690273896221405E-5</v>
      </c>
    </row>
    <row r="491" spans="1:2">
      <c r="A491" s="43" t="s">
        <v>142</v>
      </c>
      <c r="B491" s="40">
        <v>1.5953121990601601E-4</v>
      </c>
    </row>
    <row r="492" spans="1:2">
      <c r="A492" s="43" t="s">
        <v>332</v>
      </c>
      <c r="B492" s="40">
        <v>1.3408117941004401E-4</v>
      </c>
    </row>
    <row r="493" spans="1:2">
      <c r="A493" s="43" t="s">
        <v>333</v>
      </c>
      <c r="B493" s="40">
        <v>1.7270742253927801E-4</v>
      </c>
    </row>
    <row r="494" spans="1:2">
      <c r="A494" s="43" t="s">
        <v>334</v>
      </c>
      <c r="B494" s="40">
        <v>1.5740430761049999E-4</v>
      </c>
    </row>
    <row r="495" spans="1:2">
      <c r="A495" s="43" t="s">
        <v>335</v>
      </c>
      <c r="B495" s="40">
        <v>1.1560552369626E-4</v>
      </c>
    </row>
    <row r="496" spans="1:2">
      <c r="A496" s="43" t="s">
        <v>336</v>
      </c>
      <c r="B496" s="40">
        <v>2.1329899787379499E-4</v>
      </c>
    </row>
    <row r="497" spans="1:2">
      <c r="A497" s="43" t="s">
        <v>337</v>
      </c>
      <c r="B497" s="40">
        <v>1.01459236774059E-4</v>
      </c>
    </row>
    <row r="498" spans="1:2">
      <c r="A498" s="43" t="s">
        <v>338</v>
      </c>
      <c r="B498" s="40">
        <v>1.0828964063666499E-4</v>
      </c>
    </row>
    <row r="499" spans="1:2">
      <c r="A499" s="43" t="s">
        <v>339</v>
      </c>
      <c r="B499" s="40">
        <v>2.3891685819187701E-4</v>
      </c>
    </row>
    <row r="500" spans="1:2">
      <c r="A500" s="43" t="s">
        <v>340</v>
      </c>
      <c r="B500" s="40">
        <v>1.3782992892101399E-4</v>
      </c>
    </row>
    <row r="501" spans="1:2">
      <c r="A501" s="43" t="s">
        <v>341</v>
      </c>
      <c r="B501" s="40">
        <v>6.5889773886861405E-5</v>
      </c>
    </row>
    <row r="502" spans="1:2">
      <c r="A502" s="43" t="s">
        <v>342</v>
      </c>
      <c r="B502" s="40">
        <v>8.3250596301136104E-5</v>
      </c>
    </row>
    <row r="503" spans="1:2">
      <c r="A503" s="43" t="s">
        <v>343</v>
      </c>
      <c r="B503" s="40">
        <v>1.4476978251170501E-4</v>
      </c>
    </row>
    <row r="504" spans="1:2">
      <c r="A504" s="43" t="s">
        <v>344</v>
      </c>
      <c r="B504" s="40">
        <v>9.0988016740602099E-5</v>
      </c>
    </row>
    <row r="505" spans="1:2">
      <c r="A505" s="43" t="s">
        <v>345</v>
      </c>
      <c r="B505" s="40">
        <v>1.0916971520976299E-4</v>
      </c>
    </row>
    <row r="506" spans="1:2">
      <c r="A506" s="43" t="s">
        <v>346</v>
      </c>
      <c r="B506" s="40">
        <v>1.07206144858949E-4</v>
      </c>
    </row>
    <row r="507" spans="1:2">
      <c r="A507" s="43" t="s">
        <v>347</v>
      </c>
      <c r="B507" s="40">
        <v>9.6305357477517104E-5</v>
      </c>
    </row>
    <row r="508" spans="1:2">
      <c r="A508" s="43" t="s">
        <v>348</v>
      </c>
      <c r="B508" s="40">
        <v>1.29789743274594E-4</v>
      </c>
    </row>
    <row r="509" spans="1:2">
      <c r="A509" s="43" t="s">
        <v>235</v>
      </c>
      <c r="B509" s="40">
        <v>9.8223089726800898E-5</v>
      </c>
    </row>
    <row r="510" spans="1:2">
      <c r="A510" s="43" t="s">
        <v>276</v>
      </c>
      <c r="B510" s="40">
        <v>8.75535292208143E-5</v>
      </c>
    </row>
    <row r="511" spans="1:2">
      <c r="A511" s="43" t="s">
        <v>193</v>
      </c>
      <c r="B511" s="40">
        <v>1.81334312242693E-3</v>
      </c>
    </row>
    <row r="512" spans="1:2">
      <c r="A512" s="43" t="s">
        <v>199</v>
      </c>
      <c r="B512" s="40">
        <v>1.6495583889185E-3</v>
      </c>
    </row>
    <row r="513" spans="1:2">
      <c r="A513" s="43" t="s">
        <v>205</v>
      </c>
      <c r="B513" s="40">
        <v>5.2202933843232299E-4</v>
      </c>
    </row>
    <row r="514" spans="1:2">
      <c r="A514" s="43" t="s">
        <v>202</v>
      </c>
      <c r="B514" s="40">
        <v>8.1088028214834705E-4</v>
      </c>
    </row>
    <row r="515" spans="1:2">
      <c r="A515" s="43" t="s">
        <v>209</v>
      </c>
      <c r="B515" s="40">
        <v>2.1634600555183199E-4</v>
      </c>
    </row>
    <row r="516" spans="1:2">
      <c r="A516" s="43" t="s">
        <v>197</v>
      </c>
      <c r="B516" s="40">
        <v>2.1767459002886499E-4</v>
      </c>
    </row>
    <row r="517" spans="1:2">
      <c r="A517" s="43" t="s">
        <v>349</v>
      </c>
      <c r="B517" s="40">
        <v>1.55696551277535E-4</v>
      </c>
    </row>
    <row r="518" spans="1:2">
      <c r="A518" s="43" t="s">
        <v>350</v>
      </c>
      <c r="B518" s="40">
        <v>1.7709815444404199E-4</v>
      </c>
    </row>
    <row r="519" spans="1:2">
      <c r="A519" s="43" t="s">
        <v>351</v>
      </c>
      <c r="B519" s="40">
        <v>6.8257427748858002E-5</v>
      </c>
    </row>
    <row r="520" spans="1:2">
      <c r="A520" s="43" t="s">
        <v>352</v>
      </c>
      <c r="B520" s="40">
        <v>5.5276259038110898E-5</v>
      </c>
    </row>
    <row r="521" spans="1:2">
      <c r="A521" s="43" t="s">
        <v>353</v>
      </c>
      <c r="B521" s="40">
        <v>3.59388633311674E-5</v>
      </c>
    </row>
    <row r="522" spans="1:2">
      <c r="A522" s="43" t="s">
        <v>354</v>
      </c>
      <c r="B522" s="40">
        <v>4.0180647813054398E-5</v>
      </c>
    </row>
    <row r="523" spans="1:2">
      <c r="A523" s="43" t="s">
        <v>355</v>
      </c>
      <c r="B523" s="40">
        <v>2.9038819929717501E-5</v>
      </c>
    </row>
    <row r="524" spans="1:2">
      <c r="A524" s="43" t="s">
        <v>253</v>
      </c>
      <c r="B524" s="40">
        <v>2.9774278329510701E-5</v>
      </c>
    </row>
    <row r="525" spans="1:2">
      <c r="A525" s="43" t="s">
        <v>260</v>
      </c>
      <c r="B525" s="40">
        <v>3.1499363792990501E-5</v>
      </c>
    </row>
    <row r="526" spans="1:2">
      <c r="A526" s="43" t="s">
        <v>356</v>
      </c>
      <c r="B526" s="40">
        <v>8.1188736822408096E-5</v>
      </c>
    </row>
    <row r="527" spans="1:2">
      <c r="A527" s="43" t="s">
        <v>357</v>
      </c>
      <c r="B527" s="40">
        <v>4.0120799665927201E-5</v>
      </c>
    </row>
    <row r="528" spans="1:2">
      <c r="A528" s="43" t="s">
        <v>167</v>
      </c>
      <c r="B528" s="40">
        <v>5.4328844022477301E-5</v>
      </c>
    </row>
    <row r="529" spans="1:2">
      <c r="A529" s="43" t="s">
        <v>128</v>
      </c>
      <c r="B529" s="40">
        <v>5.8936399512656897E-5</v>
      </c>
    </row>
    <row r="530" spans="1:2">
      <c r="A530" s="43" t="s">
        <v>358</v>
      </c>
      <c r="B530" s="40">
        <v>1.20016191811748E-4</v>
      </c>
    </row>
    <row r="531" spans="1:2">
      <c r="A531" s="43" t="s">
        <v>268</v>
      </c>
      <c r="B531" s="40">
        <v>5.5162550217499002E-5</v>
      </c>
    </row>
    <row r="532" spans="1:2">
      <c r="A532" s="43" t="s">
        <v>156</v>
      </c>
      <c r="B532" s="40">
        <v>5.0620074646983798E-5</v>
      </c>
    </row>
    <row r="533" spans="1:2">
      <c r="A533" s="43" t="s">
        <v>359</v>
      </c>
      <c r="B533" s="40">
        <v>7.9149640560297998E-5</v>
      </c>
    </row>
    <row r="534" spans="1:2">
      <c r="A534" s="43" t="s">
        <v>360</v>
      </c>
      <c r="B534" s="40">
        <v>3.1201166973153398E-5</v>
      </c>
    </row>
    <row r="535" spans="1:2">
      <c r="A535" s="43" t="s">
        <v>361</v>
      </c>
      <c r="B535" s="40">
        <v>6.9243030430243694E-5</v>
      </c>
    </row>
    <row r="536" spans="1:2">
      <c r="A536" s="43" t="s">
        <v>226</v>
      </c>
      <c r="B536" s="40">
        <v>5.2516034752206799E-5</v>
      </c>
    </row>
    <row r="537" spans="1:2">
      <c r="A537" s="43" t="s">
        <v>362</v>
      </c>
      <c r="B537" s="40">
        <v>5.05135625216514E-5</v>
      </c>
    </row>
    <row r="538" spans="1:2">
      <c r="A538" s="43" t="s">
        <v>363</v>
      </c>
      <c r="B538" s="40">
        <v>9.8108930097961204E-5</v>
      </c>
    </row>
    <row r="539" spans="1:2">
      <c r="A539" s="43" t="s">
        <v>364</v>
      </c>
      <c r="B539" s="40">
        <v>5.2344475160434103E-5</v>
      </c>
    </row>
    <row r="540" spans="1:2">
      <c r="A540" s="43" t="s">
        <v>146</v>
      </c>
      <c r="B540" s="40">
        <v>7.6233566213980704E-5</v>
      </c>
    </row>
    <row r="541" spans="1:2">
      <c r="A541" s="43" t="s">
        <v>144</v>
      </c>
      <c r="B541" s="40">
        <v>6.1464811934113902E-5</v>
      </c>
    </row>
    <row r="542" spans="1:2">
      <c r="A542" s="43" t="s">
        <v>275</v>
      </c>
      <c r="B542" s="40">
        <v>6.2235853667179795E-5</v>
      </c>
    </row>
    <row r="543" spans="1:2">
      <c r="A543" s="43" t="s">
        <v>365</v>
      </c>
      <c r="B543" s="40">
        <v>9.5774710652273093E-5</v>
      </c>
    </row>
    <row r="544" spans="1:2">
      <c r="A544" s="43" t="s">
        <v>366</v>
      </c>
      <c r="B544" s="40">
        <v>4.8364818460676599E-5</v>
      </c>
    </row>
    <row r="545" spans="1:2">
      <c r="A545" s="43" t="s">
        <v>238</v>
      </c>
      <c r="B545" s="40">
        <v>3.824755326939E-5</v>
      </c>
    </row>
    <row r="546" spans="1:2">
      <c r="A546" s="43" t="s">
        <v>240</v>
      </c>
      <c r="B546" s="40">
        <v>5.6504860152661899E-5</v>
      </c>
    </row>
    <row r="547" spans="1:2">
      <c r="A547" s="43" t="s">
        <v>242</v>
      </c>
      <c r="B547" s="40">
        <v>9.3256242008266403E-5</v>
      </c>
    </row>
    <row r="548" spans="1:2">
      <c r="A548" s="43" t="s">
        <v>244</v>
      </c>
      <c r="B548" s="40">
        <v>8.2876669036578793E-5</v>
      </c>
    </row>
    <row r="549" spans="1:2">
      <c r="A549" s="43" t="s">
        <v>184</v>
      </c>
      <c r="B549" s="40">
        <v>6.5598012079341302E-5</v>
      </c>
    </row>
    <row r="550" spans="1:2">
      <c r="A550" s="43" t="s">
        <v>183</v>
      </c>
      <c r="B550" s="40">
        <v>4.2735705438346799E-5</v>
      </c>
    </row>
    <row r="551" spans="1:2">
      <c r="A551" s="43" t="s">
        <v>367</v>
      </c>
      <c r="B551" s="40">
        <v>7.3897970134956405E-5</v>
      </c>
    </row>
    <row r="552" spans="1:2">
      <c r="A552" s="43" t="s">
        <v>224</v>
      </c>
      <c r="B552" s="40">
        <v>6.4416922067432405E-5</v>
      </c>
    </row>
    <row r="553" spans="1:2">
      <c r="A553" s="43" t="s">
        <v>222</v>
      </c>
      <c r="B553" s="40">
        <v>1.10108923343847E-4</v>
      </c>
    </row>
    <row r="554" spans="1:2">
      <c r="A554" s="43" t="s">
        <v>228</v>
      </c>
      <c r="B554" s="40">
        <v>4.2448171015173903E-5</v>
      </c>
    </row>
    <row r="555" spans="1:2">
      <c r="A555" s="43" t="s">
        <v>139</v>
      </c>
      <c r="B555" s="40">
        <v>8.8923239838230102E-5</v>
      </c>
    </row>
    <row r="556" spans="1:2">
      <c r="A556" s="43" t="s">
        <v>175</v>
      </c>
      <c r="B556" s="40">
        <v>5.4382484929733503E-5</v>
      </c>
    </row>
    <row r="557" spans="1:2">
      <c r="A557" s="43" t="s">
        <v>368</v>
      </c>
      <c r="B557" s="40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7"/>
  <sheetViews>
    <sheetView topLeftCell="A412" workbookViewId="0">
      <selection activeCell="B444" sqref="B432:B444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3" t="s">
        <v>0</v>
      </c>
      <c r="B1" s="54"/>
      <c r="C1" s="54"/>
      <c r="D1" s="55"/>
      <c r="E1" s="18" t="s">
        <v>1</v>
      </c>
      <c r="H1" s="20"/>
    </row>
    <row r="2" spans="1:8" ht="12.75">
      <c r="A2" s="56" t="s">
        <v>2</v>
      </c>
      <c r="B2" s="57"/>
      <c r="C2" s="58"/>
      <c r="D2" s="21" t="s">
        <v>3</v>
      </c>
      <c r="E2" s="21" t="s">
        <v>3</v>
      </c>
      <c r="H2" s="20"/>
    </row>
    <row r="3" spans="1:8" ht="12.75">
      <c r="A3" s="46" t="s">
        <v>4</v>
      </c>
      <c r="B3" s="59"/>
      <c r="C3" s="47"/>
      <c r="D3" s="21" t="s">
        <v>3</v>
      </c>
      <c r="E3" s="10">
        <v>921.1</v>
      </c>
      <c r="H3" s="20"/>
    </row>
    <row r="4" spans="1:8" ht="12.75">
      <c r="A4" s="60" t="s">
        <v>4</v>
      </c>
      <c r="B4" s="48" t="s">
        <v>5</v>
      </c>
      <c r="C4" s="49"/>
      <c r="D4" s="21" t="s">
        <v>3</v>
      </c>
      <c r="E4" s="8">
        <v>158.5</v>
      </c>
      <c r="H4" s="20"/>
    </row>
    <row r="5" spans="1:8" ht="12.75">
      <c r="A5" s="61"/>
      <c r="B5" s="50" t="s">
        <v>5</v>
      </c>
      <c r="C5" s="22" t="s">
        <v>6</v>
      </c>
      <c r="D5" s="21" t="s">
        <v>3</v>
      </c>
      <c r="E5" s="10">
        <v>19.8</v>
      </c>
      <c r="H5" s="20"/>
    </row>
    <row r="6" spans="1:8" ht="12.75">
      <c r="A6" s="61"/>
      <c r="B6" s="51"/>
      <c r="C6" s="22" t="s">
        <v>7</v>
      </c>
      <c r="D6" s="21" t="s">
        <v>3</v>
      </c>
      <c r="E6" s="8">
        <v>25.1</v>
      </c>
      <c r="H6" s="20"/>
    </row>
    <row r="7" spans="1:8" ht="12.75">
      <c r="A7" s="61"/>
      <c r="B7" s="51"/>
      <c r="C7" s="22" t="s">
        <v>8</v>
      </c>
      <c r="D7" s="21" t="s">
        <v>3</v>
      </c>
      <c r="E7" s="10">
        <v>69.400000000000006</v>
      </c>
      <c r="H7" s="20"/>
    </row>
    <row r="8" spans="1:8" ht="12.75">
      <c r="A8" s="61"/>
      <c r="B8" s="51"/>
      <c r="C8" s="22" t="s">
        <v>9</v>
      </c>
      <c r="D8" s="21" t="s">
        <v>3</v>
      </c>
      <c r="E8" s="8">
        <v>8.9</v>
      </c>
      <c r="H8" s="20"/>
    </row>
    <row r="9" spans="1:8" ht="21">
      <c r="A9" s="61"/>
      <c r="B9" s="52"/>
      <c r="C9" s="22" t="s">
        <v>10</v>
      </c>
      <c r="D9" s="21" t="s">
        <v>3</v>
      </c>
      <c r="E9" s="10">
        <v>35.200000000000003</v>
      </c>
      <c r="H9" s="20"/>
    </row>
    <row r="10" spans="1:8" ht="12.75" customHeight="1">
      <c r="A10" s="61"/>
      <c r="B10" s="48" t="s">
        <v>11</v>
      </c>
      <c r="C10" s="49"/>
      <c r="D10" s="21" t="s">
        <v>3</v>
      </c>
      <c r="E10" s="8">
        <v>32.9</v>
      </c>
      <c r="H10" s="20"/>
    </row>
    <row r="11" spans="1:8" ht="12.75" customHeight="1">
      <c r="A11" s="61"/>
      <c r="B11" s="50" t="s">
        <v>11</v>
      </c>
      <c r="C11" s="22" t="s">
        <v>12</v>
      </c>
      <c r="D11" s="21" t="s">
        <v>3</v>
      </c>
      <c r="E11" s="10">
        <v>25.4</v>
      </c>
      <c r="H11" s="20"/>
    </row>
    <row r="12" spans="1:8" ht="12.75">
      <c r="A12" s="61"/>
      <c r="B12" s="51"/>
      <c r="C12" s="22" t="s">
        <v>13</v>
      </c>
      <c r="D12" s="21" t="s">
        <v>3</v>
      </c>
      <c r="E12" s="8">
        <v>7.5</v>
      </c>
      <c r="H12" s="20"/>
    </row>
    <row r="13" spans="1:8" ht="12.75">
      <c r="A13" s="61"/>
      <c r="B13" s="52"/>
      <c r="C13" s="22" t="s">
        <v>14</v>
      </c>
      <c r="D13" s="21" t="s">
        <v>3</v>
      </c>
      <c r="E13" s="10" t="s">
        <v>15</v>
      </c>
      <c r="H13" s="20"/>
    </row>
    <row r="14" spans="1:8" ht="12.75">
      <c r="A14" s="61"/>
      <c r="B14" s="48" t="s">
        <v>16</v>
      </c>
      <c r="C14" s="49"/>
      <c r="D14" s="21" t="s">
        <v>3</v>
      </c>
      <c r="E14" s="8">
        <v>31.2</v>
      </c>
      <c r="H14" s="20"/>
    </row>
    <row r="15" spans="1:8" ht="12.75">
      <c r="A15" s="61"/>
      <c r="B15" s="50" t="s">
        <v>16</v>
      </c>
      <c r="C15" s="22" t="s">
        <v>17</v>
      </c>
      <c r="D15" s="21" t="s">
        <v>3</v>
      </c>
      <c r="E15" s="10">
        <v>26.5</v>
      </c>
      <c r="H15" s="20"/>
    </row>
    <row r="16" spans="1:8" ht="12.75">
      <c r="A16" s="61"/>
      <c r="B16" s="52"/>
      <c r="C16" s="22" t="s">
        <v>18</v>
      </c>
      <c r="D16" s="21" t="s">
        <v>3</v>
      </c>
      <c r="E16" s="8">
        <v>4.7</v>
      </c>
      <c r="H16" s="20"/>
    </row>
    <row r="17" spans="1:8" ht="12.75">
      <c r="A17" s="61"/>
      <c r="B17" s="48" t="s">
        <v>19</v>
      </c>
      <c r="C17" s="49"/>
      <c r="D17" s="21" t="s">
        <v>3</v>
      </c>
      <c r="E17" s="10">
        <v>191.9</v>
      </c>
      <c r="H17" s="20"/>
    </row>
    <row r="18" spans="1:8" ht="12.75">
      <c r="A18" s="61"/>
      <c r="B18" s="50" t="s">
        <v>19</v>
      </c>
      <c r="C18" s="22" t="s">
        <v>20</v>
      </c>
      <c r="D18" s="21" t="s">
        <v>3</v>
      </c>
      <c r="E18" s="8">
        <v>39.799999999999997</v>
      </c>
      <c r="H18" s="20"/>
    </row>
    <row r="19" spans="1:8" ht="12.75">
      <c r="A19" s="61"/>
      <c r="B19" s="51"/>
      <c r="C19" s="22" t="s">
        <v>21</v>
      </c>
      <c r="D19" s="21" t="s">
        <v>3</v>
      </c>
      <c r="E19" s="10">
        <v>51</v>
      </c>
      <c r="H19" s="20"/>
    </row>
    <row r="20" spans="1:8" ht="12.75">
      <c r="A20" s="61"/>
      <c r="B20" s="51"/>
      <c r="C20" s="22" t="s">
        <v>22</v>
      </c>
      <c r="D20" s="21" t="s">
        <v>3</v>
      </c>
      <c r="E20" s="8" t="s">
        <v>15</v>
      </c>
      <c r="H20" s="20"/>
    </row>
    <row r="21" spans="1:8" ht="12.75">
      <c r="A21" s="61"/>
      <c r="B21" s="51"/>
      <c r="C21" s="22" t="s">
        <v>23</v>
      </c>
      <c r="D21" s="21" t="s">
        <v>3</v>
      </c>
      <c r="E21" s="10">
        <v>24.7</v>
      </c>
      <c r="H21" s="20"/>
    </row>
    <row r="22" spans="1:8" ht="12.75">
      <c r="A22" s="61"/>
      <c r="B22" s="51"/>
      <c r="C22" s="22" t="s">
        <v>24</v>
      </c>
      <c r="D22" s="21" t="s">
        <v>3</v>
      </c>
      <c r="E22" s="8">
        <v>39.200000000000003</v>
      </c>
      <c r="H22" s="20"/>
    </row>
    <row r="23" spans="1:8" ht="12.75">
      <c r="A23" s="61"/>
      <c r="B23" s="52"/>
      <c r="C23" s="22" t="s">
        <v>25</v>
      </c>
      <c r="D23" s="21" t="s">
        <v>3</v>
      </c>
      <c r="E23" s="10" t="s">
        <v>15</v>
      </c>
      <c r="H23" s="20"/>
    </row>
    <row r="24" spans="1:8" ht="12.75">
      <c r="A24" s="61"/>
      <c r="B24" s="48" t="s">
        <v>26</v>
      </c>
      <c r="C24" s="49"/>
      <c r="D24" s="21" t="s">
        <v>3</v>
      </c>
      <c r="E24" s="8">
        <v>54.4</v>
      </c>
      <c r="H24" s="20"/>
    </row>
    <row r="25" spans="1:8" ht="21">
      <c r="A25" s="61"/>
      <c r="B25" s="50" t="s">
        <v>26</v>
      </c>
      <c r="C25" s="22" t="s">
        <v>27</v>
      </c>
      <c r="D25" s="21" t="s">
        <v>3</v>
      </c>
      <c r="E25" s="10">
        <v>17.8</v>
      </c>
      <c r="H25" s="20"/>
    </row>
    <row r="26" spans="1:8" ht="12.75">
      <c r="A26" s="61"/>
      <c r="B26" s="51"/>
      <c r="C26" s="22" t="s">
        <v>28</v>
      </c>
      <c r="D26" s="21" t="s">
        <v>3</v>
      </c>
      <c r="E26" s="8" t="s">
        <v>15</v>
      </c>
      <c r="H26" s="20"/>
    </row>
    <row r="27" spans="1:8" ht="12.75">
      <c r="A27" s="61"/>
      <c r="B27" s="51"/>
      <c r="C27" s="22" t="s">
        <v>29</v>
      </c>
      <c r="D27" s="21" t="s">
        <v>3</v>
      </c>
      <c r="E27" s="10">
        <v>13.5</v>
      </c>
      <c r="H27" s="20"/>
    </row>
    <row r="28" spans="1:8" ht="21">
      <c r="A28" s="61"/>
      <c r="B28" s="51"/>
      <c r="C28" s="22" t="s">
        <v>30</v>
      </c>
      <c r="D28" s="21" t="s">
        <v>3</v>
      </c>
      <c r="E28" s="8">
        <v>3.8</v>
      </c>
      <c r="H28" s="20"/>
    </row>
    <row r="29" spans="1:8" ht="21">
      <c r="A29" s="61"/>
      <c r="B29" s="51"/>
      <c r="C29" s="22" t="s">
        <v>31</v>
      </c>
      <c r="D29" s="21" t="s">
        <v>3</v>
      </c>
      <c r="E29" s="10">
        <v>7</v>
      </c>
      <c r="H29" s="20"/>
    </row>
    <row r="30" spans="1:8" ht="21">
      <c r="A30" s="61"/>
      <c r="B30" s="52"/>
      <c r="C30" s="22" t="s">
        <v>32</v>
      </c>
      <c r="D30" s="21" t="s">
        <v>3</v>
      </c>
      <c r="E30" s="8">
        <v>7.9</v>
      </c>
      <c r="H30" s="20"/>
    </row>
    <row r="31" spans="1:8" ht="12.75">
      <c r="A31" s="61"/>
      <c r="B31" s="48" t="s">
        <v>33</v>
      </c>
      <c r="C31" s="49"/>
      <c r="D31" s="21" t="s">
        <v>3</v>
      </c>
      <c r="E31" s="10">
        <v>23.4</v>
      </c>
      <c r="H31" s="20"/>
    </row>
    <row r="32" spans="1:8" ht="21">
      <c r="A32" s="61"/>
      <c r="B32" s="50" t="s">
        <v>33</v>
      </c>
      <c r="C32" s="22" t="s">
        <v>34</v>
      </c>
      <c r="D32" s="21" t="s">
        <v>3</v>
      </c>
      <c r="E32" s="8">
        <v>9.1</v>
      </c>
      <c r="H32" s="20"/>
    </row>
    <row r="33" spans="1:8" ht="12.75">
      <c r="A33" s="61"/>
      <c r="B33" s="51"/>
      <c r="C33" s="22" t="s">
        <v>35</v>
      </c>
      <c r="D33" s="21" t="s">
        <v>3</v>
      </c>
      <c r="E33" s="10" t="s">
        <v>15</v>
      </c>
      <c r="H33" s="20"/>
    </row>
    <row r="34" spans="1:8" ht="12.75">
      <c r="A34" s="61"/>
      <c r="B34" s="52"/>
      <c r="C34" s="22" t="s">
        <v>36</v>
      </c>
      <c r="D34" s="21" t="s">
        <v>3</v>
      </c>
      <c r="E34" s="8" t="s">
        <v>15</v>
      </c>
      <c r="H34" s="20"/>
    </row>
    <row r="35" spans="1:8" ht="12.75">
      <c r="A35" s="61"/>
      <c r="B35" s="48" t="s">
        <v>37</v>
      </c>
      <c r="C35" s="49"/>
      <c r="D35" s="21" t="s">
        <v>3</v>
      </c>
      <c r="E35" s="10">
        <v>141.5</v>
      </c>
      <c r="H35" s="20"/>
    </row>
    <row r="36" spans="1:8" ht="12.75">
      <c r="A36" s="61"/>
      <c r="B36" s="50" t="s">
        <v>37</v>
      </c>
      <c r="C36" s="22" t="s">
        <v>38</v>
      </c>
      <c r="D36" s="21" t="s">
        <v>3</v>
      </c>
      <c r="E36" s="8">
        <v>57</v>
      </c>
      <c r="H36" s="20"/>
    </row>
    <row r="37" spans="1:8" ht="21">
      <c r="A37" s="61"/>
      <c r="B37" s="51"/>
      <c r="C37" s="22" t="s">
        <v>39</v>
      </c>
      <c r="D37" s="21" t="s">
        <v>3</v>
      </c>
      <c r="E37" s="10">
        <v>63.7</v>
      </c>
      <c r="H37" s="20"/>
    </row>
    <row r="38" spans="1:8" ht="12.75">
      <c r="A38" s="61"/>
      <c r="B38" s="52"/>
      <c r="C38" s="22" t="s">
        <v>40</v>
      </c>
      <c r="D38" s="21" t="s">
        <v>3</v>
      </c>
      <c r="E38" s="8">
        <v>20.7</v>
      </c>
      <c r="H38" s="20"/>
    </row>
    <row r="39" spans="1:8" ht="12.75">
      <c r="A39" s="61"/>
      <c r="B39" s="48" t="s">
        <v>41</v>
      </c>
      <c r="C39" s="49"/>
      <c r="D39" s="21" t="s">
        <v>3</v>
      </c>
      <c r="E39" s="10">
        <v>28.3</v>
      </c>
      <c r="H39" s="20"/>
    </row>
    <row r="40" spans="1:8" ht="12.75">
      <c r="A40" s="61"/>
      <c r="B40" s="50" t="s">
        <v>41</v>
      </c>
      <c r="C40" s="22" t="s">
        <v>42</v>
      </c>
      <c r="D40" s="21" t="s">
        <v>3</v>
      </c>
      <c r="E40" s="8">
        <v>1.6</v>
      </c>
      <c r="H40" s="20"/>
    </row>
    <row r="41" spans="1:8" ht="12.75">
      <c r="A41" s="61"/>
      <c r="B41" s="51"/>
      <c r="C41" s="22" t="s">
        <v>43</v>
      </c>
      <c r="D41" s="21" t="s">
        <v>3</v>
      </c>
      <c r="E41" s="10" t="s">
        <v>15</v>
      </c>
      <c r="H41" s="20"/>
    </row>
    <row r="42" spans="1:8" ht="12.75">
      <c r="A42" s="61"/>
      <c r="B42" s="52"/>
      <c r="C42" s="22" t="s">
        <v>44</v>
      </c>
      <c r="D42" s="21" t="s">
        <v>3</v>
      </c>
      <c r="E42" s="8">
        <v>25.6</v>
      </c>
      <c r="H42" s="20"/>
    </row>
    <row r="43" spans="1:8" ht="12.75">
      <c r="A43" s="61"/>
      <c r="B43" s="48" t="s">
        <v>45</v>
      </c>
      <c r="C43" s="49"/>
      <c r="D43" s="21" t="s">
        <v>3</v>
      </c>
      <c r="E43" s="10">
        <v>107.6</v>
      </c>
      <c r="H43" s="20"/>
    </row>
    <row r="44" spans="1:8" ht="21">
      <c r="A44" s="61"/>
      <c r="B44" s="50" t="s">
        <v>45</v>
      </c>
      <c r="C44" s="22" t="s">
        <v>46</v>
      </c>
      <c r="D44" s="21" t="s">
        <v>3</v>
      </c>
      <c r="E44" s="8">
        <v>13.6</v>
      </c>
      <c r="H44" s="20"/>
    </row>
    <row r="45" spans="1:8" ht="21">
      <c r="A45" s="61"/>
      <c r="B45" s="51"/>
      <c r="C45" s="22" t="s">
        <v>47</v>
      </c>
      <c r="D45" s="21" t="s">
        <v>3</v>
      </c>
      <c r="E45" s="10" t="s">
        <v>15</v>
      </c>
      <c r="H45" s="20"/>
    </row>
    <row r="46" spans="1:8" ht="21">
      <c r="A46" s="61"/>
      <c r="B46" s="51"/>
      <c r="C46" s="22" t="s">
        <v>48</v>
      </c>
      <c r="D46" s="21" t="s">
        <v>3</v>
      </c>
      <c r="E46" s="8">
        <v>19.899999999999999</v>
      </c>
      <c r="H46" s="20"/>
    </row>
    <row r="47" spans="1:8" ht="12.75">
      <c r="A47" s="61"/>
      <c r="B47" s="51"/>
      <c r="C47" s="22" t="s">
        <v>49</v>
      </c>
      <c r="D47" s="21" t="s">
        <v>3</v>
      </c>
      <c r="E47" s="10">
        <v>35.299999999999997</v>
      </c>
      <c r="H47" s="20"/>
    </row>
    <row r="48" spans="1:8" ht="12.75">
      <c r="A48" s="61"/>
      <c r="B48" s="51"/>
      <c r="C48" s="22" t="s">
        <v>50</v>
      </c>
      <c r="D48" s="21" t="s">
        <v>3</v>
      </c>
      <c r="E48" s="8">
        <v>11.7</v>
      </c>
      <c r="H48" s="20"/>
    </row>
    <row r="49" spans="1:8" ht="12.75">
      <c r="A49" s="61"/>
      <c r="B49" s="51"/>
      <c r="C49" s="22" t="s">
        <v>51</v>
      </c>
      <c r="D49" s="21" t="s">
        <v>3</v>
      </c>
      <c r="E49" s="10">
        <v>7</v>
      </c>
      <c r="H49" s="20"/>
    </row>
    <row r="50" spans="1:8" ht="12.75">
      <c r="A50" s="61"/>
      <c r="B50" s="51"/>
      <c r="C50" s="22" t="s">
        <v>52</v>
      </c>
      <c r="D50" s="21" t="s">
        <v>3</v>
      </c>
      <c r="E50" s="8" t="s">
        <v>15</v>
      </c>
      <c r="H50" s="20"/>
    </row>
    <row r="51" spans="1:8" ht="21">
      <c r="A51" s="61"/>
      <c r="B51" s="52"/>
      <c r="C51" s="22" t="s">
        <v>53</v>
      </c>
      <c r="D51" s="21" t="s">
        <v>3</v>
      </c>
      <c r="E51" s="10">
        <v>4.7</v>
      </c>
      <c r="H51" s="20"/>
    </row>
    <row r="52" spans="1:8" ht="12.75">
      <c r="A52" s="61"/>
      <c r="B52" s="46" t="s">
        <v>54</v>
      </c>
      <c r="C52" s="47"/>
      <c r="D52" s="21" t="s">
        <v>3</v>
      </c>
      <c r="E52" s="8" t="s">
        <v>15</v>
      </c>
      <c r="H52" s="20"/>
    </row>
    <row r="53" spans="1:8" ht="12.75">
      <c r="A53" s="61"/>
      <c r="B53" s="48" t="s">
        <v>55</v>
      </c>
      <c r="C53" s="49"/>
      <c r="D53" s="21" t="s">
        <v>3</v>
      </c>
      <c r="E53" s="10">
        <v>85.1</v>
      </c>
      <c r="H53" s="20"/>
    </row>
    <row r="54" spans="1:8" ht="12.75">
      <c r="A54" s="61"/>
      <c r="B54" s="50" t="s">
        <v>55</v>
      </c>
      <c r="C54" s="22" t="s">
        <v>56</v>
      </c>
      <c r="D54" s="21" t="s">
        <v>3</v>
      </c>
      <c r="E54" s="8">
        <v>18.100000000000001</v>
      </c>
      <c r="H54" s="20"/>
    </row>
    <row r="55" spans="1:8" ht="12.75">
      <c r="A55" s="61"/>
      <c r="B55" s="51"/>
      <c r="C55" s="22" t="s">
        <v>57</v>
      </c>
      <c r="D55" s="21" t="s">
        <v>3</v>
      </c>
      <c r="E55" s="10" t="s">
        <v>15</v>
      </c>
      <c r="H55" s="20"/>
    </row>
    <row r="56" spans="1:8" ht="12.75">
      <c r="A56" s="61"/>
      <c r="B56" s="51"/>
      <c r="C56" s="22" t="s">
        <v>58</v>
      </c>
      <c r="D56" s="21" t="s">
        <v>3</v>
      </c>
      <c r="E56" s="8">
        <v>11.3</v>
      </c>
      <c r="H56" s="20"/>
    </row>
    <row r="57" spans="1:8" ht="12.75">
      <c r="A57" s="61"/>
      <c r="B57" s="51"/>
      <c r="C57" s="22" t="s">
        <v>59</v>
      </c>
      <c r="D57" s="21" t="s">
        <v>3</v>
      </c>
      <c r="E57" s="10">
        <v>43</v>
      </c>
      <c r="H57" s="20"/>
    </row>
    <row r="58" spans="1:8" ht="12.75">
      <c r="A58" s="61"/>
      <c r="B58" s="51"/>
      <c r="C58" s="22" t="s">
        <v>60</v>
      </c>
      <c r="D58" s="21" t="s">
        <v>3</v>
      </c>
      <c r="E58" s="8">
        <v>6.8</v>
      </c>
      <c r="H58" s="20"/>
    </row>
    <row r="59" spans="1:8" ht="12.75">
      <c r="A59" s="61"/>
      <c r="B59" s="52"/>
      <c r="C59" s="22" t="s">
        <v>61</v>
      </c>
      <c r="D59" s="21" t="s">
        <v>3</v>
      </c>
      <c r="E59" s="10" t="s">
        <v>15</v>
      </c>
      <c r="H59" s="20"/>
    </row>
    <row r="60" spans="1:8" ht="12.75">
      <c r="A60" s="61"/>
      <c r="B60" s="48" t="s">
        <v>62</v>
      </c>
      <c r="C60" s="49"/>
      <c r="D60" s="21" t="s">
        <v>3</v>
      </c>
      <c r="E60" s="8">
        <v>79.2</v>
      </c>
      <c r="H60" s="20"/>
    </row>
    <row r="61" spans="1:8" ht="12.75">
      <c r="A61" s="61"/>
      <c r="B61" s="50" t="s">
        <v>62</v>
      </c>
      <c r="C61" s="22" t="s">
        <v>63</v>
      </c>
      <c r="D61" s="21" t="s">
        <v>3</v>
      </c>
      <c r="E61" s="10">
        <v>51.5</v>
      </c>
      <c r="H61" s="20"/>
    </row>
    <row r="62" spans="1:8" ht="12.75">
      <c r="A62" s="61"/>
      <c r="B62" s="51"/>
      <c r="C62" s="22" t="s">
        <v>64</v>
      </c>
      <c r="D62" s="21" t="s">
        <v>3</v>
      </c>
      <c r="E62" s="8">
        <v>15.2</v>
      </c>
      <c r="H62" s="20"/>
    </row>
    <row r="63" spans="1:8" ht="21">
      <c r="A63" s="61"/>
      <c r="B63" s="51"/>
      <c r="C63" s="22" t="s">
        <v>65</v>
      </c>
      <c r="D63" s="21" t="s">
        <v>3</v>
      </c>
      <c r="E63" s="10">
        <v>2.9</v>
      </c>
      <c r="H63" s="20"/>
    </row>
    <row r="64" spans="1:8" ht="12.75">
      <c r="A64" s="61"/>
      <c r="B64" s="51"/>
      <c r="C64" s="22" t="s">
        <v>66</v>
      </c>
      <c r="D64" s="21" t="s">
        <v>3</v>
      </c>
      <c r="E64" s="8" t="s">
        <v>15</v>
      </c>
      <c r="H64" s="20"/>
    </row>
    <row r="65" spans="1:9" ht="21">
      <c r="A65" s="61"/>
      <c r="B65" s="52"/>
      <c r="C65" s="22" t="s">
        <v>67</v>
      </c>
      <c r="D65" s="21" t="s">
        <v>3</v>
      </c>
      <c r="E65" s="10">
        <v>8.9</v>
      </c>
    </row>
    <row r="66" spans="1:9" ht="12.75">
      <c r="A66" s="62"/>
      <c r="B66" s="46" t="s">
        <v>68</v>
      </c>
      <c r="C66" s="47"/>
      <c r="D66" s="21" t="s">
        <v>3</v>
      </c>
      <c r="E66" s="8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19.8</v>
      </c>
      <c r="F75" s="24">
        <f>E75*(365.25/7)</f>
        <v>1033.1357142857144</v>
      </c>
      <c r="G75" s="24">
        <v>0.99999999999999989</v>
      </c>
      <c r="H75" s="25"/>
      <c r="I75" s="24">
        <f>SUM(I77,I76)</f>
        <v>0.20244516313596161</v>
      </c>
    </row>
    <row r="76" spans="1:9">
      <c r="C76" s="24" t="s">
        <v>79</v>
      </c>
      <c r="D76" s="24"/>
      <c r="E76" s="19">
        <f>E75*G76</f>
        <v>8.1967741935483875</v>
      </c>
      <c r="F76" s="19">
        <f>E76*(365.25/7)</f>
        <v>427.69596774193553</v>
      </c>
      <c r="G76" s="19">
        <v>0.41397849462365588</v>
      </c>
      <c r="I76" s="19">
        <f>F76*AVERAGE(H78:H79)</f>
        <v>8.3807943878865837E-2</v>
      </c>
    </row>
    <row r="77" spans="1:9">
      <c r="C77" s="24" t="s">
        <v>80</v>
      </c>
      <c r="D77" s="24"/>
      <c r="E77" s="19">
        <f>G77*E75</f>
        <v>11.603225806451611</v>
      </c>
      <c r="F77" s="19">
        <f>E77*(365.25/7)</f>
        <v>605.43974654377871</v>
      </c>
      <c r="G77" s="19">
        <v>0.58602150537634401</v>
      </c>
      <c r="I77" s="19">
        <f>F77*AVERAGE(H78:H79)</f>
        <v>0.11863721925709576</v>
      </c>
    </row>
    <row r="78" spans="1:9">
      <c r="C78" s="24"/>
      <c r="D78" s="2" t="s">
        <v>82</v>
      </c>
      <c r="H78" s="23">
        <f>B466</f>
        <v>1.8436804730104599E-4</v>
      </c>
    </row>
    <row r="79" spans="1:9">
      <c r="C79" s="24"/>
      <c r="D79" s="19" t="s">
        <v>81</v>
      </c>
      <c r="F79" s="24"/>
      <c r="H79" s="23">
        <f>B452</f>
        <v>2.0753625014341401E-4</v>
      </c>
    </row>
    <row r="80" spans="1:9" s="24" customFormat="1">
      <c r="B80" s="24" t="s">
        <v>83</v>
      </c>
      <c r="E80" s="24">
        <f>E6</f>
        <v>25.1</v>
      </c>
      <c r="F80" s="24">
        <f>E80*(365.25/7)</f>
        <v>1309.6821428571429</v>
      </c>
      <c r="G80" s="24">
        <v>1</v>
      </c>
      <c r="H80" s="25"/>
      <c r="I80" s="24">
        <f>SUM(I81,I84)</f>
        <v>0.35108864970452336</v>
      </c>
    </row>
    <row r="81" spans="1:9">
      <c r="A81" s="19"/>
      <c r="C81" s="24" t="s">
        <v>84</v>
      </c>
      <c r="D81" s="24"/>
      <c r="E81" s="19">
        <f>G81*E80</f>
        <v>21.468510638297875</v>
      </c>
      <c r="F81" s="19">
        <f>E81*(365.25/7)</f>
        <v>1120.1962158054714</v>
      </c>
      <c r="G81" s="19">
        <v>0.85531914893617023</v>
      </c>
      <c r="I81" s="19">
        <f>F81*AVERAGE(H82:H83)</f>
        <v>0.26420679957400939</v>
      </c>
    </row>
    <row r="82" spans="1:9">
      <c r="A82" s="19"/>
      <c r="C82" s="24"/>
      <c r="D82" s="2" t="s">
        <v>86</v>
      </c>
      <c r="H82" s="23">
        <f>B455</f>
        <v>2.9047921153145501E-4</v>
      </c>
    </row>
    <row r="83" spans="1:9">
      <c r="A83" s="19"/>
      <c r="C83" s="24"/>
      <c r="D83" s="1" t="s">
        <v>85</v>
      </c>
      <c r="F83" s="24"/>
      <c r="H83" s="23">
        <f>B453</f>
        <v>1.8123600379630399E-4</v>
      </c>
    </row>
    <row r="84" spans="1:9">
      <c r="A84" s="19"/>
      <c r="C84" s="24" t="s">
        <v>88</v>
      </c>
      <c r="D84" s="24"/>
      <c r="E84" s="19">
        <f>G84*E80</f>
        <v>3.6314893617021275</v>
      </c>
      <c r="F84" s="19">
        <f>E84*(365.25/7)</f>
        <v>189.48592705167172</v>
      </c>
      <c r="G84" s="19">
        <v>0.14468085106382977</v>
      </c>
      <c r="I84" s="19">
        <f>F84*AVERAGE(H85:H86)</f>
        <v>8.6881850130513999E-2</v>
      </c>
    </row>
    <row r="85" spans="1:9">
      <c r="A85" s="19"/>
      <c r="C85" s="24"/>
      <c r="D85" s="1" t="s">
        <v>89</v>
      </c>
      <c r="F85" s="24"/>
      <c r="H85" s="23">
        <f>B457</f>
        <v>5.8372345228633899E-4</v>
      </c>
    </row>
    <row r="86" spans="1:9">
      <c r="A86" s="19"/>
      <c r="C86" s="24"/>
      <c r="D86" s="1" t="s">
        <v>90</v>
      </c>
      <c r="F86" s="24"/>
      <c r="H86" s="23">
        <f>B464</f>
        <v>3.3330348984453301E-4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69.400000000000006</v>
      </c>
      <c r="F88" s="24">
        <f>E88*(365.25/7)</f>
        <v>3621.1928571428575</v>
      </c>
      <c r="G88" s="24">
        <v>1</v>
      </c>
      <c r="H88" s="25"/>
      <c r="I88" s="24">
        <f>SUM(I89,I91,I94,I96,I98,I100)</f>
        <v>0.687760379732827</v>
      </c>
    </row>
    <row r="89" spans="1:9">
      <c r="A89" s="19"/>
      <c r="C89" s="24" t="s">
        <v>91</v>
      </c>
      <c r="D89" s="24"/>
      <c r="E89" s="19">
        <f>G89*E88</f>
        <v>15.92172739541161</v>
      </c>
      <c r="F89" s="19">
        <f>E89*(365.25/7)</f>
        <v>830.77299016772724</v>
      </c>
      <c r="G89" s="19">
        <v>0.22941970310391366</v>
      </c>
      <c r="I89" s="19">
        <f>F89*H90</f>
        <v>0.15316799394767497</v>
      </c>
    </row>
    <row r="90" spans="1:9">
      <c r="A90" s="19"/>
      <c r="C90" s="24"/>
      <c r="D90" s="19" t="s">
        <v>82</v>
      </c>
      <c r="F90" s="24"/>
      <c r="H90" s="23">
        <f>B466</f>
        <v>1.8436804730104599E-4</v>
      </c>
    </row>
    <row r="91" spans="1:9">
      <c r="A91" s="19"/>
      <c r="C91" s="24" t="s">
        <v>92</v>
      </c>
      <c r="E91" s="26">
        <f>G91*E88</f>
        <v>10.957894736842105</v>
      </c>
      <c r="F91" s="19">
        <f>E91*(365.25/7)</f>
        <v>571.76729323308268</v>
      </c>
      <c r="G91" s="19">
        <v>0.15789473684210525</v>
      </c>
      <c r="I91" s="19">
        <f>F91*AVERAGE(H92:H93)</f>
        <v>0.12554374312489067</v>
      </c>
    </row>
    <row r="92" spans="1:9">
      <c r="A92" s="19"/>
      <c r="C92" s="24"/>
      <c r="D92" s="2" t="s">
        <v>86</v>
      </c>
      <c r="E92" s="26"/>
      <c r="H92" s="23">
        <f>B455</f>
        <v>2.9047921153145501E-4</v>
      </c>
    </row>
    <row r="93" spans="1:9">
      <c r="A93" s="19"/>
      <c r="C93" s="24"/>
      <c r="D93" s="19" t="s">
        <v>93</v>
      </c>
      <c r="F93" s="24"/>
      <c r="H93" s="23">
        <f>B454</f>
        <v>1.4866358173675799E-4</v>
      </c>
    </row>
    <row r="94" spans="1:9">
      <c r="A94" s="19"/>
      <c r="C94" s="24" t="s">
        <v>95</v>
      </c>
      <c r="E94" s="19">
        <f>G94*E88</f>
        <v>2.0604588394062082</v>
      </c>
      <c r="F94" s="19">
        <f>E94*(365.25/7)</f>
        <v>107.51179872758823</v>
      </c>
      <c r="G94" s="19">
        <v>2.9689608636977064E-2</v>
      </c>
      <c r="I94" s="19">
        <f>F94*H95</f>
        <v>1.9821740393228524E-2</v>
      </c>
    </row>
    <row r="95" spans="1:9">
      <c r="A95" s="19"/>
      <c r="C95" s="24"/>
      <c r="D95" s="27" t="s">
        <v>82</v>
      </c>
      <c r="F95" s="24"/>
      <c r="H95" s="23">
        <f>B466</f>
        <v>1.8436804730104599E-4</v>
      </c>
    </row>
    <row r="96" spans="1:9">
      <c r="A96" s="19"/>
      <c r="C96" s="24" t="s">
        <v>96</v>
      </c>
      <c r="E96" s="26">
        <f>G96*E88</f>
        <v>3.5589743589743592</v>
      </c>
      <c r="F96" s="19">
        <f>E96*(365.25/7)</f>
        <v>185.70219780219782</v>
      </c>
      <c r="G96" s="19">
        <v>5.128205128205128E-2</v>
      </c>
      <c r="I96" s="19">
        <f>F96*H97</f>
        <v>3.4237551588303806E-2</v>
      </c>
    </row>
    <row r="97" spans="1:9">
      <c r="A97" s="19"/>
      <c r="C97" s="24"/>
      <c r="D97" s="27" t="s">
        <v>82</v>
      </c>
      <c r="H97" s="23">
        <f>B466</f>
        <v>1.8436804730104599E-4</v>
      </c>
    </row>
    <row r="98" spans="1:9">
      <c r="A98" s="19"/>
      <c r="C98" s="24" t="s">
        <v>97</v>
      </c>
      <c r="D98" s="24"/>
      <c r="E98" s="19">
        <f>G98*E88</f>
        <v>8.8974358974358996</v>
      </c>
      <c r="F98" s="19">
        <f>E98*(365.25/7)</f>
        <v>464.25549450549465</v>
      </c>
      <c r="G98" s="19">
        <v>0.12820512820512822</v>
      </c>
      <c r="I98" s="19">
        <f>F98*H99</f>
        <v>8.559387897075954E-2</v>
      </c>
    </row>
    <row r="99" spans="1:9">
      <c r="A99" s="19"/>
      <c r="C99" s="24"/>
      <c r="D99" s="27" t="s">
        <v>82</v>
      </c>
      <c r="H99" s="23">
        <f>B466</f>
        <v>1.8436804730104599E-4</v>
      </c>
    </row>
    <row r="100" spans="1:9">
      <c r="A100" s="19"/>
      <c r="C100" s="24" t="s">
        <v>98</v>
      </c>
      <c r="D100" s="24"/>
      <c r="E100" s="19">
        <f>G100*E88</f>
        <v>28.00350877192983</v>
      </c>
      <c r="F100" s="19">
        <f>E100*(365.25/7)</f>
        <v>1461.1830827067672</v>
      </c>
      <c r="G100" s="19">
        <v>0.40350877192982459</v>
      </c>
      <c r="I100" s="19">
        <f>F100*H101</f>
        <v>0.26939547170796946</v>
      </c>
    </row>
    <row r="101" spans="1:9">
      <c r="A101" s="19"/>
      <c r="C101" s="24"/>
      <c r="D101" s="27" t="s">
        <v>82</v>
      </c>
      <c r="F101" s="24"/>
      <c r="H101" s="23">
        <f>B466</f>
        <v>1.8436804730104599E-4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8.9</v>
      </c>
      <c r="F103" s="24">
        <f>E103*(365.25/7)</f>
        <v>464.38928571428573</v>
      </c>
      <c r="G103" s="24">
        <v>1</v>
      </c>
      <c r="H103" s="25"/>
      <c r="I103" s="24">
        <f>SUM(I104:I105)</f>
        <v>7.4748642287650338E-2</v>
      </c>
    </row>
    <row r="104" spans="1:9">
      <c r="A104" s="19"/>
      <c r="C104" s="24" t="s">
        <v>99</v>
      </c>
      <c r="D104" s="24"/>
      <c r="E104" s="19">
        <f>G104*E103</f>
        <v>2.5428571428571427</v>
      </c>
      <c r="F104" s="19">
        <f>E104*(365.25/7)</f>
        <v>132.6826530612245</v>
      </c>
      <c r="G104" s="19">
        <v>0.2857142857142857</v>
      </c>
      <c r="I104" s="19">
        <f>F104*AVERAGE(H106:H106)</f>
        <v>2.1356754939328666E-2</v>
      </c>
    </row>
    <row r="105" spans="1:9">
      <c r="A105" s="19"/>
      <c r="C105" s="24" t="s">
        <v>100</v>
      </c>
      <c r="D105" s="24"/>
      <c r="E105" s="19">
        <f>G105*E103</f>
        <v>6.3571428571428577</v>
      </c>
      <c r="F105" s="19">
        <f>E105*(365.25/7)</f>
        <v>331.70663265306126</v>
      </c>
      <c r="G105" s="19">
        <v>0.7142857142857143</v>
      </c>
      <c r="I105" s="19">
        <f>F105*AVERAGE(H106:H106)</f>
        <v>5.3391887348321669E-2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1.6096116897416801E-4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35.200000000000003</v>
      </c>
      <c r="F108" s="24">
        <f>E108*(365.25/7)</f>
        <v>1836.6857142857145</v>
      </c>
      <c r="G108" s="24">
        <v>0.9973821989528795</v>
      </c>
      <c r="H108" s="25"/>
      <c r="I108" s="24">
        <f>F108*H112</f>
        <v>0.16080831635516649</v>
      </c>
    </row>
    <row r="109" spans="1:9">
      <c r="C109" s="24" t="s">
        <v>102</v>
      </c>
      <c r="D109" s="24"/>
      <c r="E109" s="19">
        <f>G109*E108</f>
        <v>15.572774869109947</v>
      </c>
      <c r="F109" s="19">
        <f>E109*(365.25/7)</f>
        <v>812.56514584891545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19.535078534031413</v>
      </c>
      <c r="F110" s="19">
        <f>E110*(365.25/7)</f>
        <v>1019.3124906507105</v>
      </c>
      <c r="G110" s="19">
        <v>0.55497382198952872</v>
      </c>
    </row>
    <row r="111" spans="1:9">
      <c r="C111" s="24" t="s">
        <v>104</v>
      </c>
      <c r="D111" s="24">
        <f>F108-SUM(F109:F110)</f>
        <v>4.8080777860884609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8.75535292208143E-5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158.5</v>
      </c>
      <c r="F122" s="28">
        <f>E122*(365.25/7)</f>
        <v>8270.3035714285725</v>
      </c>
      <c r="H122" s="29"/>
      <c r="I122" s="28">
        <f>SUM(I108,I103,I88,I80,I75)</f>
        <v>1.4768511512161289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25.4</v>
      </c>
      <c r="F125" s="24">
        <f t="shared" ref="F125:F133" si="0">E125*(365.25/7)</f>
        <v>1325.3357142857142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8.466666666666665</v>
      </c>
      <c r="F126" s="19">
        <f t="shared" si="0"/>
        <v>441.77857142857135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10.55076923076923</v>
      </c>
      <c r="F127" s="19">
        <f t="shared" si="0"/>
        <v>550.5240659340659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2.6051282051282048</v>
      </c>
      <c r="F128" s="19">
        <f t="shared" si="0"/>
        <v>135.93186813186813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3.7774358974358972</v>
      </c>
      <c r="F129" s="19">
        <f t="shared" si="0"/>
        <v>197.10120879120879</v>
      </c>
      <c r="G129" s="19">
        <v>0.14871794871794872</v>
      </c>
    </row>
    <row r="130" spans="1:9" s="24" customFormat="1">
      <c r="B130" s="24" t="s">
        <v>13</v>
      </c>
      <c r="E130" s="24">
        <f>E12</f>
        <v>7.5</v>
      </c>
      <c r="F130" s="19">
        <f t="shared" si="0"/>
        <v>391.33928571428572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7.5</v>
      </c>
      <c r="F131" s="19">
        <f t="shared" si="0"/>
        <v>391.33928571428572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1.6096116897416801E-4</v>
      </c>
    </row>
    <row r="135" spans="1:9" s="28" customFormat="1">
      <c r="A135" s="28" t="s">
        <v>112</v>
      </c>
      <c r="E135" s="28">
        <f>E10</f>
        <v>32.9</v>
      </c>
      <c r="F135" s="28">
        <f>E135*(365.25/7)</f>
        <v>1716.675</v>
      </c>
      <c r="H135" s="29"/>
      <c r="I135" s="28">
        <f>F135*H134</f>
        <v>0.27631801474872986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26.5</v>
      </c>
      <c r="F138" s="24">
        <f t="shared" ref="F138:F151" si="1">E138*(365.25/7)</f>
        <v>1382.7321428571429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7.5851449275362315</v>
      </c>
      <c r="F139" s="19">
        <f t="shared" si="1"/>
        <v>395.78202639751549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4.2246376811594208</v>
      </c>
      <c r="F140" s="19">
        <f t="shared" si="1"/>
        <v>220.43555900621121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9.8894927536231876</v>
      </c>
      <c r="F141" s="19">
        <f t="shared" si="1"/>
        <v>516.01960403726707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2.4963768115942031</v>
      </c>
      <c r="F142" s="19">
        <f t="shared" si="1"/>
        <v>130.25737577639754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0.76811594202898548</v>
      </c>
      <c r="F143" s="19">
        <f t="shared" si="1"/>
        <v>40.079192546583847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0.67210144927536231</v>
      </c>
      <c r="F144" s="19">
        <f t="shared" si="1"/>
        <v>35.069293478260867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0.96014492753623193</v>
      </c>
      <c r="F145" s="19">
        <f t="shared" si="1"/>
        <v>50.098990683229815</v>
      </c>
      <c r="G145" s="19">
        <v>3.6231884057971016E-2</v>
      </c>
    </row>
    <row r="146" spans="1:9" s="24" customFormat="1">
      <c r="B146" s="24" t="s">
        <v>18</v>
      </c>
      <c r="E146" s="24">
        <f>E16</f>
        <v>4.7</v>
      </c>
      <c r="F146" s="24">
        <f t="shared" si="1"/>
        <v>245.23928571428573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1.9709677419354841</v>
      </c>
      <c r="F147" s="19">
        <f t="shared" si="1"/>
        <v>102.84228110599079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0.53064516129032258</v>
      </c>
      <c r="F148" s="19">
        <f t="shared" si="1"/>
        <v>27.688306451612902</v>
      </c>
      <c r="G148" s="19">
        <v>0.1129032258064516</v>
      </c>
    </row>
    <row r="149" spans="1:9">
      <c r="C149" s="24" t="s">
        <v>122</v>
      </c>
      <c r="D149" s="24"/>
      <c r="E149" s="19">
        <f>G149*E146</f>
        <v>1.6677419354838712</v>
      </c>
      <c r="F149" s="19">
        <f t="shared" si="1"/>
        <v>87.020391705069144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0.37903225806451613</v>
      </c>
      <c r="F150" s="19">
        <f t="shared" si="1"/>
        <v>19.777361751152075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0.15161290322580645</v>
      </c>
      <c r="F151" s="19">
        <f t="shared" si="1"/>
        <v>7.9109447004608295</v>
      </c>
      <c r="G151" s="19">
        <v>3.2258064516129031E-2</v>
      </c>
    </row>
    <row r="152" spans="1:9">
      <c r="C152" s="24"/>
      <c r="D152" s="2" t="s">
        <v>125</v>
      </c>
      <c r="H152" s="23">
        <f>B468</f>
        <v>1.9783800273003599E-4</v>
      </c>
    </row>
    <row r="153" spans="1:9">
      <c r="C153" s="24"/>
      <c r="D153" s="3" t="s">
        <v>126</v>
      </c>
      <c r="F153" s="24"/>
      <c r="G153" s="28"/>
      <c r="H153" s="23">
        <f>B469</f>
        <v>9.1374598860871899E-5</v>
      </c>
    </row>
    <row r="154" spans="1:9" s="28" customFormat="1">
      <c r="A154" s="28" t="s">
        <v>127</v>
      </c>
      <c r="E154" s="28">
        <f>E14</f>
        <v>31.2</v>
      </c>
      <c r="F154" s="28">
        <f>E154*(365.25/7)</f>
        <v>1627.9714285714285</v>
      </c>
      <c r="H154" s="29"/>
      <c r="I154" s="28">
        <f>F154*AVERAGE(H152:H153)</f>
        <v>0.23541492608640488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39.799999999999997</v>
      </c>
      <c r="F157" s="24">
        <f>E157*(365.25/7)</f>
        <v>2076.7071428571426</v>
      </c>
      <c r="G157" s="24">
        <v>1.0151057401812689</v>
      </c>
      <c r="H157" s="25"/>
      <c r="I157" s="24">
        <f>F157*AVERAGE(H159:H160)</f>
        <v>0.2004204924228826</v>
      </c>
    </row>
    <row r="158" spans="1:9">
      <c r="C158" s="24" t="s">
        <v>20</v>
      </c>
      <c r="D158" s="24"/>
      <c r="E158" s="26">
        <f>G158*E157</f>
        <v>39.799999999999997</v>
      </c>
      <c r="F158" s="19">
        <f>E158*(365.25/7)</f>
        <v>2076.7071428571426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5.8936399512656897E-5</v>
      </c>
    </row>
    <row r="160" spans="1:9">
      <c r="D160" s="31" t="s">
        <v>129</v>
      </c>
      <c r="E160" s="26"/>
      <c r="F160" s="24"/>
      <c r="H160" s="23">
        <f>B492</f>
        <v>1.3408117941004401E-4</v>
      </c>
    </row>
    <row r="161" spans="2:9" s="24" customFormat="1">
      <c r="B161" s="24" t="s">
        <v>21</v>
      </c>
      <c r="E161" s="30">
        <f>E19</f>
        <v>51</v>
      </c>
      <c r="F161" s="24">
        <f>E161*(365.25/7)</f>
        <v>2661.1071428571431</v>
      </c>
      <c r="G161" s="24">
        <v>1</v>
      </c>
      <c r="H161" s="25"/>
      <c r="I161" s="24">
        <f>SUM(I162,I168,I164)</f>
        <v>0.41012233978098611</v>
      </c>
    </row>
    <row r="162" spans="2:9">
      <c r="C162" s="24" t="s">
        <v>130</v>
      </c>
      <c r="D162" s="24"/>
      <c r="E162" s="26">
        <f>G162*E161</f>
        <v>31.707865168539328</v>
      </c>
      <c r="F162" s="19">
        <f>E162*(365.25/7)</f>
        <v>1654.4711075441414</v>
      </c>
      <c r="G162" s="19">
        <v>0.62172284644194764</v>
      </c>
      <c r="I162" s="19">
        <f>F162*H163</f>
        <v>0.22183343739936023</v>
      </c>
    </row>
    <row r="163" spans="2:9">
      <c r="C163" s="24"/>
      <c r="D163" s="31" t="s">
        <v>129</v>
      </c>
      <c r="E163" s="26"/>
      <c r="F163" s="24"/>
      <c r="H163" s="23">
        <f>B492</f>
        <v>1.3408117941004401E-4</v>
      </c>
    </row>
    <row r="164" spans="2:9">
      <c r="C164" s="24" t="s">
        <v>131</v>
      </c>
      <c r="D164" s="24"/>
      <c r="E164" s="26">
        <f>G164*E161</f>
        <v>2.6741573033707864</v>
      </c>
      <c r="F164" s="19">
        <f>E164*(365.25/7)</f>
        <v>139.53370786516854</v>
      </c>
      <c r="G164" s="19">
        <v>5.2434456928838948E-2</v>
      </c>
      <c r="I164" s="19">
        <f>F164*AVERAGE(H165:H167)</f>
        <v>7.2026799648226197E-2</v>
      </c>
    </row>
    <row r="165" spans="2:9">
      <c r="C165" s="24"/>
      <c r="D165" s="31" t="s">
        <v>132</v>
      </c>
      <c r="E165" s="26"/>
      <c r="F165" s="24"/>
      <c r="H165" s="23">
        <f>B479</f>
        <v>8.3899075325234501E-4</v>
      </c>
    </row>
    <row r="166" spans="2:9">
      <c r="C166" s="24"/>
      <c r="D166" s="31" t="s">
        <v>133</v>
      </c>
      <c r="E166" s="26"/>
      <c r="F166" s="24"/>
      <c r="H166" s="23">
        <f>B478</f>
        <v>4.6337524758036899E-4</v>
      </c>
    </row>
    <row r="167" spans="2:9">
      <c r="C167" s="24"/>
      <c r="D167" s="31" t="s">
        <v>134</v>
      </c>
      <c r="E167" s="26"/>
      <c r="F167" s="24"/>
      <c r="H167" s="23">
        <f>B470</f>
        <v>2.4622324151349502E-4</v>
      </c>
    </row>
    <row r="168" spans="2:9">
      <c r="C168" s="24" t="s">
        <v>135</v>
      </c>
      <c r="D168" s="24"/>
      <c r="E168" s="26">
        <f>G168*E161</f>
        <v>16.617977528089884</v>
      </c>
      <c r="F168" s="19">
        <f>E168*(365.25/7)</f>
        <v>867.10232744783298</v>
      </c>
      <c r="G168" s="19">
        <v>0.32584269662921345</v>
      </c>
      <c r="I168" s="19">
        <f>F168*H169</f>
        <v>0.11626210273339962</v>
      </c>
    </row>
    <row r="169" spans="2:9">
      <c r="C169" s="24"/>
      <c r="D169" s="31" t="s">
        <v>129</v>
      </c>
      <c r="E169" s="26"/>
      <c r="F169" s="24"/>
      <c r="H169" s="23">
        <f>B492</f>
        <v>1.3408117941004401E-4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18.600000000000009</v>
      </c>
      <c r="F170" s="24">
        <f>E170*(365.25/7)</f>
        <v>970.52142857142906</v>
      </c>
      <c r="G170" s="24">
        <v>1</v>
      </c>
      <c r="H170" s="25"/>
      <c r="I170" s="24">
        <f>SUM(I171,I175)</f>
        <v>0.16146225584351265</v>
      </c>
    </row>
    <row r="171" spans="2:9">
      <c r="C171" s="24" t="s">
        <v>137</v>
      </c>
      <c r="D171" s="24"/>
      <c r="E171" s="26">
        <f>G171*E170</f>
        <v>3.3712500000000016</v>
      </c>
      <c r="F171" s="19">
        <f>E171*(365.25/7)</f>
        <v>175.90700892857151</v>
      </c>
      <c r="G171" s="19">
        <v>0.18124999999999999</v>
      </c>
      <c r="I171" s="19">
        <f>F171*AVERAGE(H172:H174)</f>
        <v>9.0802567226694803E-2</v>
      </c>
    </row>
    <row r="172" spans="2:9">
      <c r="C172" s="24"/>
      <c r="D172" s="31" t="s">
        <v>132</v>
      </c>
      <c r="E172" s="26"/>
      <c r="F172" s="24"/>
      <c r="H172" s="23">
        <f>B479</f>
        <v>8.3899075325234501E-4</v>
      </c>
    </row>
    <row r="173" spans="2:9">
      <c r="C173" s="24"/>
      <c r="D173" s="31" t="s">
        <v>133</v>
      </c>
      <c r="E173" s="26"/>
      <c r="F173" s="24"/>
      <c r="H173" s="23">
        <f>B478</f>
        <v>4.6337524758036899E-4</v>
      </c>
    </row>
    <row r="174" spans="2:9">
      <c r="C174" s="24"/>
      <c r="D174" s="31" t="s">
        <v>134</v>
      </c>
      <c r="E174" s="26"/>
      <c r="F174" s="24"/>
      <c r="H174" s="23">
        <f>B470</f>
        <v>2.4622324151349502E-4</v>
      </c>
    </row>
    <row r="175" spans="2:9">
      <c r="C175" s="24" t="s">
        <v>138</v>
      </c>
      <c r="D175" s="24"/>
      <c r="E175" s="26">
        <f>G175*E170</f>
        <v>15.228750000000007</v>
      </c>
      <c r="F175" s="19">
        <f>E175*(365.25/7)</f>
        <v>794.61441964285757</v>
      </c>
      <c r="G175" s="19">
        <v>0.81874999999999998</v>
      </c>
      <c r="I175" s="19">
        <f>F175*H176</f>
        <v>7.0659688616817845E-2</v>
      </c>
    </row>
    <row r="176" spans="2:9">
      <c r="C176" s="24"/>
      <c r="D176" s="31" t="s">
        <v>139</v>
      </c>
      <c r="E176" s="26"/>
      <c r="F176" s="24"/>
      <c r="H176" s="23">
        <f>B555</f>
        <v>8.8923239838230102E-5</v>
      </c>
    </row>
    <row r="177" spans="1:9" s="24" customFormat="1">
      <c r="B177" s="24" t="s">
        <v>23</v>
      </c>
      <c r="E177" s="30">
        <f>E21</f>
        <v>24.7</v>
      </c>
      <c r="F177" s="24">
        <f>E177*(365.25/7)</f>
        <v>1288.8107142857143</v>
      </c>
      <c r="G177" s="24">
        <v>0.99595141700404854</v>
      </c>
      <c r="H177" s="25"/>
      <c r="I177" s="24">
        <f>SUM(I178,I180,I182,I184)</f>
        <v>9.1167814946441258E-2</v>
      </c>
    </row>
    <row r="178" spans="1:9">
      <c r="A178" s="32"/>
      <c r="C178" s="24" t="s">
        <v>140</v>
      </c>
      <c r="D178" s="24"/>
      <c r="E178" s="26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1.3813001826748515E-2</v>
      </c>
    </row>
    <row r="179" spans="1:9">
      <c r="D179" s="31" t="s">
        <v>140</v>
      </c>
      <c r="E179" s="26"/>
      <c r="H179" s="23">
        <f>B489</f>
        <v>1.2032980248552E-4</v>
      </c>
    </row>
    <row r="180" spans="1:9">
      <c r="C180" s="24" t="s">
        <v>141</v>
      </c>
      <c r="D180" s="24"/>
      <c r="E180" s="26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8.3241111529531921E-3</v>
      </c>
    </row>
    <row r="181" spans="1:9">
      <c r="D181" s="31" t="s">
        <v>142</v>
      </c>
      <c r="E181" s="26"/>
      <c r="H181" s="23">
        <f>B491</f>
        <v>1.5953121990601601E-4</v>
      </c>
    </row>
    <row r="182" spans="1:9">
      <c r="C182" s="24" t="s">
        <v>143</v>
      </c>
      <c r="D182" s="24"/>
      <c r="E182" s="26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6.8632926108744455E-2</v>
      </c>
    </row>
    <row r="183" spans="1:9">
      <c r="D183" s="31" t="s">
        <v>144</v>
      </c>
      <c r="E183" s="26"/>
      <c r="F183" s="24"/>
      <c r="H183" s="23">
        <f>B541</f>
        <v>6.1464811934113902E-5</v>
      </c>
    </row>
    <row r="184" spans="1:9">
      <c r="C184" s="24" t="s">
        <v>145</v>
      </c>
      <c r="D184" s="32">
        <f>F177-SUM(F182,F180,F178)</f>
        <v>5.2178571428571558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3.9777585799509316E-4</v>
      </c>
    </row>
    <row r="185" spans="1:9">
      <c r="D185" s="27" t="s">
        <v>146</v>
      </c>
      <c r="E185" s="26"/>
      <c r="F185" s="24"/>
      <c r="H185" s="23">
        <f>B540</f>
        <v>7.6233566213980704E-5</v>
      </c>
    </row>
    <row r="186" spans="1:9" s="24" customFormat="1">
      <c r="B186" s="24" t="s">
        <v>24</v>
      </c>
      <c r="E186" s="30">
        <f>E22</f>
        <v>39.200000000000003</v>
      </c>
      <c r="F186" s="24">
        <f>E186*(365.25/7)</f>
        <v>2045.4000000000003</v>
      </c>
      <c r="G186" s="24">
        <v>0.99722991689750695</v>
      </c>
      <c r="H186" s="25"/>
      <c r="I186" s="24">
        <f>SUM(I187,I189,I191,I193,I195)</f>
        <v>3.4060806736475779</v>
      </c>
    </row>
    <row r="187" spans="1:9">
      <c r="C187" s="24" t="s">
        <v>147</v>
      </c>
      <c r="D187" s="24"/>
      <c r="E187" s="26">
        <f>G187*E186</f>
        <v>33.770637119113573</v>
      </c>
      <c r="F187" s="19">
        <f>E187*(365.25/7)</f>
        <v>1762.1036011080332</v>
      </c>
      <c r="G187" s="19">
        <v>0.86149584487534625</v>
      </c>
      <c r="I187" s="19">
        <f>F187*H188</f>
        <v>3.2477321458194441</v>
      </c>
    </row>
    <row r="188" spans="1:9">
      <c r="D188" s="31" t="s">
        <v>148</v>
      </c>
      <c r="E188" s="26"/>
      <c r="H188" s="23">
        <f>B486</f>
        <v>1.8430994317117501E-3</v>
      </c>
    </row>
    <row r="189" spans="1:9">
      <c r="C189" s="24" t="s">
        <v>149</v>
      </c>
      <c r="D189" s="24"/>
      <c r="E189" s="26">
        <f>G189*E186</f>
        <v>3.8005540166204983</v>
      </c>
      <c r="F189" s="19">
        <f>E189*(365.25/7)</f>
        <v>198.30747922437672</v>
      </c>
      <c r="G189" s="19">
        <v>9.6952908587257608E-2</v>
      </c>
      <c r="I189" s="19">
        <f>F189*H190</f>
        <v>0.13844502489437654</v>
      </c>
    </row>
    <row r="190" spans="1:9">
      <c r="C190" s="24"/>
      <c r="D190" s="31" t="s">
        <v>150</v>
      </c>
      <c r="E190" s="26"/>
      <c r="H190" s="23">
        <f>B488</f>
        <v>6.9813314876405498E-4</v>
      </c>
    </row>
    <row r="191" spans="1:9">
      <c r="C191" s="24" t="s">
        <v>151</v>
      </c>
      <c r="D191" s="24"/>
      <c r="E191" s="26">
        <f>G191*E186</f>
        <v>1.1944598337950139</v>
      </c>
      <c r="F191" s="19">
        <f>E191*(365.25/7)</f>
        <v>62.325207756232693</v>
      </c>
      <c r="G191" s="19">
        <v>3.0470914127423823E-2</v>
      </c>
      <c r="I191" s="19">
        <f>F191*H192</f>
        <v>1.5828719300159663E-2</v>
      </c>
    </row>
    <row r="192" spans="1:9">
      <c r="C192" s="24"/>
      <c r="D192" s="31" t="s">
        <v>152</v>
      </c>
      <c r="E192" s="26"/>
      <c r="H192" s="23">
        <f>B459</f>
        <v>2.53969779965583E-4</v>
      </c>
    </row>
    <row r="193" spans="1:9">
      <c r="C193" s="24" t="s">
        <v>153</v>
      </c>
      <c r="D193" s="32">
        <f>F186-SUM(F187,F189,F191,F195)</f>
        <v>5.6659279778398286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1.0186959083993291E-3</v>
      </c>
    </row>
    <row r="194" spans="1:9">
      <c r="C194" s="24"/>
      <c r="D194" s="31" t="s">
        <v>154</v>
      </c>
      <c r="E194" s="26"/>
      <c r="H194" s="23">
        <f>B473</f>
        <v>1.7979330347713199E-4</v>
      </c>
    </row>
    <row r="195" spans="1:9">
      <c r="C195" s="24" t="s">
        <v>155</v>
      </c>
      <c r="D195" s="24"/>
      <c r="E195" s="26">
        <f>G195*E186</f>
        <v>0.32576177285318558</v>
      </c>
      <c r="F195" s="19">
        <f>E195*(365.25/7)</f>
        <v>16.997783933518004</v>
      </c>
      <c r="G195" s="19">
        <v>8.3102493074792231E-3</v>
      </c>
      <c r="I195" s="19">
        <f>F195*H196</f>
        <v>3.0560877251977208E-3</v>
      </c>
    </row>
    <row r="196" spans="1:9">
      <c r="C196" s="24"/>
      <c r="D196" s="31" t="s">
        <v>154</v>
      </c>
      <c r="E196" s="26"/>
      <c r="H196" s="23">
        <f>B473</f>
        <v>1.7979330347713199E-4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18.600000000000009</v>
      </c>
      <c r="F197" s="24">
        <f>E197*(365.25/7)</f>
        <v>970.52142857142906</v>
      </c>
      <c r="G197" s="24">
        <v>1</v>
      </c>
      <c r="H197" s="25"/>
      <c r="I197" s="24">
        <f>F197*H199</f>
        <v>4.9127867160783094E-2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5.0620074646983798E-5</v>
      </c>
    </row>
    <row r="200" spans="1:9" s="28" customFormat="1">
      <c r="A200" s="28" t="s">
        <v>157</v>
      </c>
      <c r="E200" s="33">
        <f>E17</f>
        <v>191.9</v>
      </c>
      <c r="F200" s="28">
        <f>E200*(365.25/7)</f>
        <v>10013.067857142858</v>
      </c>
      <c r="H200" s="29"/>
      <c r="I200" s="28">
        <f>SUM(I161,I170,I157,I177,I186,I197)</f>
        <v>4.318381443802183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17.8</v>
      </c>
      <c r="F203" s="24">
        <f>E203*(365.25/7)</f>
        <v>928.77857142857147</v>
      </c>
      <c r="G203" s="24">
        <v>0.97826086956521752</v>
      </c>
      <c r="H203" s="25"/>
      <c r="I203" s="24">
        <f>SUM(I204,I206,I208)</f>
        <v>0.1623871248711414</v>
      </c>
    </row>
    <row r="204" spans="1:9">
      <c r="A204" s="19"/>
      <c r="C204" s="24" t="s">
        <v>159</v>
      </c>
      <c r="D204" s="24"/>
      <c r="E204" s="26">
        <f>G204*E203</f>
        <v>15.091304347826089</v>
      </c>
      <c r="F204" s="19">
        <f>E204*(365.25/7)</f>
        <v>787.44270186335416</v>
      </c>
      <c r="G204" s="19">
        <v>0.84782608695652184</v>
      </c>
      <c r="I204" s="19">
        <f>F204*H205</f>
        <v>0.13662459911107488</v>
      </c>
    </row>
    <row r="205" spans="1:9">
      <c r="A205" s="19"/>
      <c r="C205" s="24"/>
      <c r="D205" s="31" t="s">
        <v>160</v>
      </c>
      <c r="E205" s="26"/>
      <c r="H205" s="23">
        <f>B484</f>
        <v>1.73504178510735E-4</v>
      </c>
    </row>
    <row r="206" spans="1:9">
      <c r="A206" s="19"/>
      <c r="C206" s="24" t="s">
        <v>161</v>
      </c>
      <c r="D206" s="24"/>
      <c r="E206" s="26">
        <f>G206*E203</f>
        <v>2.3217391304347825</v>
      </c>
      <c r="F206" s="19">
        <f>E206*(365.25/7)</f>
        <v>121.14503105590062</v>
      </c>
      <c r="G206" s="19">
        <v>0.13043478260869565</v>
      </c>
      <c r="I206" s="19">
        <f>F206*H207</f>
        <v>2.3967090984767563E-2</v>
      </c>
    </row>
    <row r="207" spans="1:9">
      <c r="A207" s="19"/>
      <c r="C207" s="24"/>
      <c r="D207" s="31" t="s">
        <v>125</v>
      </c>
      <c r="E207" s="26"/>
      <c r="H207" s="23">
        <f>B468</f>
        <v>1.9783800273003599E-4</v>
      </c>
    </row>
    <row r="208" spans="1:9">
      <c r="A208" s="19"/>
      <c r="C208" s="24" t="s">
        <v>162</v>
      </c>
      <c r="D208" s="24">
        <f>F203-SUM(F204,F206)</f>
        <v>20.190838509316677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1.7954347752989392E-3</v>
      </c>
    </row>
    <row r="209" spans="1:9">
      <c r="A209" s="19"/>
      <c r="C209" s="24"/>
      <c r="D209" s="31" t="s">
        <v>139</v>
      </c>
      <c r="E209" s="26"/>
      <c r="H209" s="23">
        <f>B555</f>
        <v>8.8923239838230102E-5</v>
      </c>
    </row>
    <row r="210" spans="1:9" s="24" customFormat="1">
      <c r="B210" s="24" t="s">
        <v>28</v>
      </c>
      <c r="E210" s="30">
        <f>E234-SUM(E203,E213,E220,E223,E227)</f>
        <v>4.3999999999999986</v>
      </c>
      <c r="F210" s="24">
        <f>E210*(365.25/7)</f>
        <v>229.58571428571423</v>
      </c>
      <c r="G210" s="24">
        <v>1</v>
      </c>
      <c r="H210" s="25"/>
      <c r="I210" s="24">
        <f>F211*H212</f>
        <v>4.5420779169634398E-2</v>
      </c>
    </row>
    <row r="211" spans="1:9">
      <c r="A211" s="19"/>
      <c r="C211" s="24" t="s">
        <v>28</v>
      </c>
      <c r="D211" s="24"/>
      <c r="E211" s="26">
        <f>G211*E210</f>
        <v>4.3999999999999986</v>
      </c>
      <c r="F211" s="19">
        <f>E211*(365.25/7)</f>
        <v>229.58571428571423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1.9783800273003599E-4</v>
      </c>
    </row>
    <row r="213" spans="1:9" s="24" customFormat="1">
      <c r="B213" s="24" t="s">
        <v>29</v>
      </c>
      <c r="E213" s="30">
        <f>E27</f>
        <v>13.5</v>
      </c>
      <c r="F213" s="24">
        <f>E213*(365.25/7)</f>
        <v>704.41071428571433</v>
      </c>
      <c r="G213" s="24">
        <v>1</v>
      </c>
      <c r="H213" s="25"/>
      <c r="I213" s="24">
        <f>SUM(I214,I215,I217)</f>
        <v>8.9634397277181102E-2</v>
      </c>
    </row>
    <row r="214" spans="1:9">
      <c r="A214" s="19"/>
      <c r="C214" s="24" t="s">
        <v>163</v>
      </c>
      <c r="D214" s="24"/>
      <c r="E214" s="26">
        <f>G214*E213</f>
        <v>11.249999999999998</v>
      </c>
      <c r="F214" s="19">
        <f>E214*(365.25/7)</f>
        <v>587.00892857142856</v>
      </c>
      <c r="G214" s="19">
        <v>0.83333333333333326</v>
      </c>
      <c r="I214" s="19">
        <f>F214*H216</f>
        <v>7.7663531512769265E-2</v>
      </c>
    </row>
    <row r="215" spans="1:9">
      <c r="A215" s="19"/>
      <c r="C215" s="24" t="s">
        <v>164</v>
      </c>
      <c r="D215" s="24"/>
      <c r="E215" s="26">
        <f>G215*E213</f>
        <v>1.125</v>
      </c>
      <c r="F215" s="19">
        <f>E215*(365.25/7)</f>
        <v>58.700892857142861</v>
      </c>
      <c r="G215" s="19">
        <v>8.3333333333333329E-2</v>
      </c>
      <c r="I215" s="19">
        <f>F215*H216</f>
        <v>7.7663531512769278E-3</v>
      </c>
    </row>
    <row r="216" spans="1:9">
      <c r="A216" s="19"/>
      <c r="C216" s="24"/>
      <c r="D216" s="31" t="s">
        <v>165</v>
      </c>
      <c r="E216" s="26"/>
      <c r="H216" s="23">
        <f>B482</f>
        <v>1.32303833438743E-4</v>
      </c>
    </row>
    <row r="217" spans="1:9">
      <c r="A217" s="19"/>
      <c r="C217" s="24" t="s">
        <v>166</v>
      </c>
      <c r="D217" s="24"/>
      <c r="E217" s="26">
        <f>G217*E213</f>
        <v>1.125</v>
      </c>
      <c r="F217" s="19">
        <f>E217*(365.25/7)</f>
        <v>58.700892857142861</v>
      </c>
      <c r="G217" s="19">
        <v>8.3333333333333329E-2</v>
      </c>
      <c r="I217" s="19">
        <f>F217*AVERAGE(H218:H219)</f>
        <v>4.2045126131349149E-3</v>
      </c>
    </row>
    <row r="218" spans="1:9">
      <c r="A218" s="19"/>
      <c r="C218" s="24"/>
      <c r="D218" s="31" t="s">
        <v>139</v>
      </c>
      <c r="E218" s="26"/>
      <c r="H218" s="23">
        <f>B555</f>
        <v>8.8923239838230102E-5</v>
      </c>
    </row>
    <row r="219" spans="1:9">
      <c r="A219" s="19"/>
      <c r="C219" s="24"/>
      <c r="D219" s="31" t="s">
        <v>167</v>
      </c>
      <c r="E219" s="26"/>
      <c r="H219" s="23">
        <f>B528</f>
        <v>5.4328844022477301E-5</v>
      </c>
    </row>
    <row r="220" spans="1:9" s="24" customFormat="1">
      <c r="B220" s="24" t="s">
        <v>168</v>
      </c>
      <c r="E220" s="30">
        <f>E28</f>
        <v>3.8</v>
      </c>
      <c r="F220" s="24">
        <f>E220*(365.25/7)</f>
        <v>198.27857142857144</v>
      </c>
      <c r="G220" s="24">
        <v>1</v>
      </c>
      <c r="H220" s="25"/>
      <c r="I220" s="24">
        <f>F220*H222</f>
        <v>2.899635253265629E-2</v>
      </c>
    </row>
    <row r="221" spans="1:9">
      <c r="A221" s="19"/>
      <c r="C221" s="24" t="s">
        <v>168</v>
      </c>
      <c r="D221" s="24"/>
      <c r="E221" s="26">
        <f>G221*E220</f>
        <v>3.8</v>
      </c>
      <c r="F221" s="19">
        <f>E221*(365.25/7)</f>
        <v>198.27857142857144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1.4624047532590801E-4</v>
      </c>
    </row>
    <row r="223" spans="1:9" s="24" customFormat="1">
      <c r="B223" s="24" t="s">
        <v>31</v>
      </c>
      <c r="E223" s="30">
        <f>E29</f>
        <v>7</v>
      </c>
      <c r="F223" s="24">
        <f>E223*(365.25/7)</f>
        <v>365.25</v>
      </c>
      <c r="G223" s="24">
        <v>1</v>
      </c>
      <c r="H223" s="25"/>
      <c r="I223" s="24">
        <f>SUM(I224:I225)</f>
        <v>5.3414333612787905E-2</v>
      </c>
    </row>
    <row r="224" spans="1:9">
      <c r="A224" s="19"/>
      <c r="C224" s="24" t="s">
        <v>170</v>
      </c>
      <c r="D224" s="24"/>
      <c r="E224" s="26">
        <f>G224*E223</f>
        <v>3.3541666666666665</v>
      </c>
      <c r="F224" s="19">
        <f>E224*(365.25/7)</f>
        <v>175.015625</v>
      </c>
      <c r="G224" s="19">
        <v>0.47916666666666663</v>
      </c>
      <c r="I224" s="19">
        <f>F224*H226</f>
        <v>2.559436818946087E-2</v>
      </c>
    </row>
    <row r="225" spans="1:9">
      <c r="A225" s="19"/>
      <c r="C225" s="24" t="s">
        <v>171</v>
      </c>
      <c r="D225" s="24"/>
      <c r="E225" s="26">
        <f>G225*E223</f>
        <v>3.6458333333333335</v>
      </c>
      <c r="F225" s="19">
        <f>E225*(365.25/7)</f>
        <v>190.23437500000003</v>
      </c>
      <c r="G225" s="19">
        <v>0.52083333333333337</v>
      </c>
      <c r="I225" s="19">
        <f>F225*H226</f>
        <v>2.7819965423327035E-2</v>
      </c>
    </row>
    <row r="226" spans="1:9">
      <c r="A226" s="19"/>
      <c r="D226" s="3" t="s">
        <v>169</v>
      </c>
      <c r="E226" s="26"/>
      <c r="H226" s="23">
        <f>B485</f>
        <v>1.4624047532590801E-4</v>
      </c>
    </row>
    <row r="227" spans="1:9" s="24" customFormat="1">
      <c r="B227" s="24" t="s">
        <v>32</v>
      </c>
      <c r="E227" s="30">
        <f>E30</f>
        <v>7.9</v>
      </c>
      <c r="F227" s="24">
        <f>E227*(365.25/7)</f>
        <v>412.21071428571435</v>
      </c>
      <c r="G227" s="24">
        <v>0.9882352941176471</v>
      </c>
      <c r="H227" s="25"/>
      <c r="I227" s="24">
        <f>SUM(I228,I231)</f>
        <v>4.8729202992149272E-2</v>
      </c>
    </row>
    <row r="228" spans="1:9">
      <c r="A228" s="19"/>
      <c r="C228" s="24" t="s">
        <v>172</v>
      </c>
      <c r="D228" s="24"/>
      <c r="E228" s="26">
        <f>G228*E227</f>
        <v>5.7623529411764718</v>
      </c>
      <c r="F228" s="19">
        <f>E228*(365.25/7)</f>
        <v>300.67134453781517</v>
      </c>
      <c r="G228" s="19">
        <v>0.72941176470588243</v>
      </c>
      <c r="I228" s="19">
        <f>F228*AVERAGE(H229:H230)</f>
        <v>4.1761500720026587E-2</v>
      </c>
    </row>
    <row r="229" spans="1:9">
      <c r="A229" s="19"/>
      <c r="C229" s="3"/>
      <c r="D229" s="3" t="s">
        <v>169</v>
      </c>
      <c r="E229" s="26"/>
      <c r="H229" s="23">
        <f>B485</f>
        <v>1.4624047532590801E-4</v>
      </c>
    </row>
    <row r="230" spans="1:9">
      <c r="A230" s="19"/>
      <c r="C230" s="34"/>
      <c r="D230" s="34" t="s">
        <v>173</v>
      </c>
      <c r="E230" s="26"/>
      <c r="H230" s="23">
        <f>B476</f>
        <v>1.3154789046745599E-4</v>
      </c>
    </row>
    <row r="231" spans="1:9">
      <c r="A231" s="19"/>
      <c r="C231" s="24" t="s">
        <v>174</v>
      </c>
      <c r="D231" s="24"/>
      <c r="E231" s="26">
        <f>G231*E227</f>
        <v>2.0447058823529414</v>
      </c>
      <c r="F231" s="19">
        <f>E231*(365.25/7)</f>
        <v>106.68983193277312</v>
      </c>
      <c r="G231" s="19">
        <v>0.25882352941176473</v>
      </c>
      <c r="I231" s="19">
        <f>F231*AVERAGE(H232:H233)</f>
        <v>6.9677022721226839E-3</v>
      </c>
    </row>
    <row r="232" spans="1:9">
      <c r="A232" s="19"/>
      <c r="D232" s="35" t="s">
        <v>146</v>
      </c>
      <c r="E232" s="26"/>
      <c r="H232" s="23">
        <f>B540</f>
        <v>7.6233566213980704E-5</v>
      </c>
    </row>
    <row r="233" spans="1:9">
      <c r="A233" s="19"/>
      <c r="D233" s="3" t="s">
        <v>175</v>
      </c>
      <c r="E233" s="26"/>
      <c r="H233" s="23">
        <f>B556</f>
        <v>5.4382484929733503E-5</v>
      </c>
    </row>
    <row r="234" spans="1:9" s="28" customFormat="1">
      <c r="A234" s="28" t="s">
        <v>176</v>
      </c>
      <c r="E234" s="33">
        <f>E24</f>
        <v>54.4</v>
      </c>
      <c r="F234" s="28">
        <f>E234*(365.25/7)</f>
        <v>2838.514285714286</v>
      </c>
      <c r="H234" s="29"/>
      <c r="I234" s="28">
        <f>SUM(I227,I220,I213,I210,I203,I223)</f>
        <v>0.42858219045555035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9.1</v>
      </c>
      <c r="F237" s="24">
        <f>E237*(365.25/7)</f>
        <v>474.82499999999999</v>
      </c>
      <c r="G237" s="24">
        <v>0.98648648648648651</v>
      </c>
      <c r="H237" s="25"/>
      <c r="I237" s="24">
        <f>SUM(I238,I239,I241)</f>
        <v>6.1676349528573114E-2</v>
      </c>
    </row>
    <row r="238" spans="1:9">
      <c r="C238" s="24" t="s">
        <v>177</v>
      </c>
      <c r="D238" s="24"/>
      <c r="E238" s="19">
        <f>G238*E237</f>
        <v>7.2554054054054049</v>
      </c>
      <c r="F238" s="19">
        <f>E238*(365.25/7)</f>
        <v>378.57668918918915</v>
      </c>
      <c r="G238" s="19">
        <v>0.79729729729729726</v>
      </c>
      <c r="I238" s="19">
        <f>F238*H240</f>
        <v>4.9800964842991582E-2</v>
      </c>
    </row>
    <row r="239" spans="1:9">
      <c r="C239" s="24" t="s">
        <v>178</v>
      </c>
      <c r="D239" s="24"/>
      <c r="E239" s="19">
        <f>G239*E237</f>
        <v>0.24594594594594596</v>
      </c>
      <c r="F239" s="19">
        <f>E239*(365.25/7)</f>
        <v>12.83310810810811</v>
      </c>
      <c r="G239" s="19">
        <v>2.7027027027027029E-2</v>
      </c>
      <c r="I239" s="19">
        <f>F239*H240</f>
        <v>1.688168299762427E-3</v>
      </c>
    </row>
    <row r="240" spans="1:9">
      <c r="C240" s="24"/>
      <c r="D240" s="34" t="s">
        <v>173</v>
      </c>
      <c r="H240" s="23">
        <f>B476</f>
        <v>1.3154789046745599E-4</v>
      </c>
    </row>
    <row r="241" spans="1:9">
      <c r="C241" s="24" t="s">
        <v>179</v>
      </c>
      <c r="D241" s="24"/>
      <c r="E241" s="19">
        <f>G241*E237</f>
        <v>1.4756756756756755</v>
      </c>
      <c r="F241" s="19">
        <f>E241*(365.25/7)</f>
        <v>76.99864864864864</v>
      </c>
      <c r="G241" s="19">
        <v>0.16216216216216214</v>
      </c>
      <c r="I241" s="19">
        <f>F241*H242</f>
        <v>1.0187216385819103E-2</v>
      </c>
    </row>
    <row r="242" spans="1:9">
      <c r="C242" s="24"/>
      <c r="D242" s="31" t="s">
        <v>165</v>
      </c>
      <c r="H242" s="23">
        <f>B482</f>
        <v>1.32303833438743E-4</v>
      </c>
    </row>
    <row r="243" spans="1:9" s="24" customFormat="1">
      <c r="B243" s="24" t="s">
        <v>35</v>
      </c>
      <c r="D243" s="24" t="s">
        <v>136</v>
      </c>
      <c r="E243" s="24">
        <f>(E251-E237)/2</f>
        <v>7.1499999999999995</v>
      </c>
      <c r="F243" s="24">
        <f>E243*(365.25/7)</f>
        <v>373.07678571428568</v>
      </c>
      <c r="G243" s="24">
        <v>0.96129032258064506</v>
      </c>
      <c r="H243" s="25"/>
      <c r="I243" s="24">
        <f>SUM(I244,I245,I246)</f>
        <v>1.584083704197629E-2</v>
      </c>
    </row>
    <row r="244" spans="1:9">
      <c r="C244" s="24" t="s">
        <v>180</v>
      </c>
      <c r="D244" s="24"/>
      <c r="E244" s="19">
        <f>G244*E243</f>
        <v>4.8435483870967735</v>
      </c>
      <c r="F244" s="19">
        <f>E244*(365.25/7)</f>
        <v>252.72943548387093</v>
      </c>
      <c r="G244" s="19">
        <v>0.67741935483870963</v>
      </c>
      <c r="I244" s="19">
        <f>F244*H247</f>
        <v>1.0800570710438379E-2</v>
      </c>
    </row>
    <row r="245" spans="1:9">
      <c r="C245" s="24" t="s">
        <v>181</v>
      </c>
      <c r="D245" s="24"/>
      <c r="E245" s="19">
        <f>G245*E243</f>
        <v>2.0296774193548384</v>
      </c>
      <c r="F245" s="19">
        <f>E245*(365.25/7)</f>
        <v>105.90566820276496</v>
      </c>
      <c r="G245" s="19">
        <v>0.28387096774193549</v>
      </c>
      <c r="I245" s="19">
        <f>F245*H247</f>
        <v>4.5259534405646543E-3</v>
      </c>
    </row>
    <row r="246" spans="1:9">
      <c r="C246" s="24" t="s">
        <v>182</v>
      </c>
      <c r="D246" s="24"/>
      <c r="E246" s="19">
        <f>G246*E243</f>
        <v>0.23064516129032256</v>
      </c>
      <c r="F246" s="19">
        <f>E246*(365.25/7)</f>
        <v>12.034735023041474</v>
      </c>
      <c r="G246" s="19">
        <v>3.2258064516129031E-2</v>
      </c>
      <c r="I246" s="19">
        <f>F246*H247</f>
        <v>5.1431289097325617E-4</v>
      </c>
    </row>
    <row r="247" spans="1:9">
      <c r="C247" s="24"/>
      <c r="D247" s="34" t="s">
        <v>183</v>
      </c>
      <c r="H247" s="23">
        <f>B550</f>
        <v>4.2735705438346799E-5</v>
      </c>
    </row>
    <row r="248" spans="1:9" s="24" customFormat="1">
      <c r="B248" s="24" t="s">
        <v>36</v>
      </c>
      <c r="D248" s="24" t="s">
        <v>136</v>
      </c>
      <c r="E248" s="24">
        <f>(E251-E237)/2</f>
        <v>7.1499999999999995</v>
      </c>
      <c r="F248" s="19">
        <f>E248*(365.25/7)</f>
        <v>373.07678571428568</v>
      </c>
      <c r="G248" s="24">
        <v>1</v>
      </c>
      <c r="H248" s="25"/>
      <c r="I248" s="24">
        <f>F248*H250</f>
        <v>2.4473095495807538E-2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6.5598012079341302E-5</v>
      </c>
    </row>
    <row r="251" spans="1:9" s="28" customFormat="1">
      <c r="A251" s="28" t="s">
        <v>185</v>
      </c>
      <c r="E251" s="28">
        <f>E31</f>
        <v>23.4</v>
      </c>
      <c r="F251" s="28">
        <f>E251*(365.25/7)</f>
        <v>1220.9785714285715</v>
      </c>
      <c r="H251" s="29"/>
      <c r="I251" s="28">
        <f>SUM(I248,I243,I237)</f>
        <v>0.10199028206635694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57</v>
      </c>
      <c r="F254" s="24">
        <f>E254*(365.25/7)</f>
        <v>2974.1785714285716</v>
      </c>
      <c r="G254" s="24">
        <v>0.96780684104627757</v>
      </c>
      <c r="H254" s="25"/>
      <c r="I254" s="24">
        <f>F254*H259</f>
        <v>0.29450732304420746</v>
      </c>
    </row>
    <row r="255" spans="1:9">
      <c r="C255" s="24" t="s">
        <v>186</v>
      </c>
      <c r="D255" s="24"/>
      <c r="E255" s="19">
        <f>G255*E254</f>
        <v>12.386317907444669</v>
      </c>
      <c r="F255" s="19">
        <f>E255*(365.25/7)</f>
        <v>646.30037367059504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41.975855130784701</v>
      </c>
      <c r="F256" s="19">
        <f>E256*(365.25/7)</f>
        <v>2190.2401552170163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0.80281690140845063</v>
      </c>
      <c r="F258" s="19">
        <f>E258*(365.25/7)</f>
        <v>41.889839034205231</v>
      </c>
      <c r="G258" s="19">
        <v>1.408450704225352E-2</v>
      </c>
    </row>
    <row r="259" spans="1:9">
      <c r="C259" s="24"/>
      <c r="D259" s="31" t="s">
        <v>190</v>
      </c>
      <c r="H259" s="23">
        <f>B481</f>
        <v>9.9021399008583497E-5</v>
      </c>
    </row>
    <row r="260" spans="1:9" s="24" customFormat="1">
      <c r="B260" s="24" t="s">
        <v>39</v>
      </c>
      <c r="E260" s="24">
        <f>E37</f>
        <v>63.7</v>
      </c>
      <c r="F260" s="24">
        <f>E260*(365.25/7)</f>
        <v>3323.7750000000001</v>
      </c>
      <c r="G260" s="24">
        <v>1</v>
      </c>
      <c r="H260" s="25"/>
      <c r="I260" s="24">
        <f>SUM(I261,I263,I265,I267,I269)</f>
        <v>3.5703468801724703</v>
      </c>
    </row>
    <row r="261" spans="1:9">
      <c r="C261" s="24" t="s">
        <v>191</v>
      </c>
      <c r="D261" s="24"/>
      <c r="E261" s="19">
        <f>G261*E260</f>
        <v>5.8076700434153405</v>
      </c>
      <c r="F261" s="19">
        <f>E261*(365.25/7)</f>
        <v>303.03592619392191</v>
      </c>
      <c r="G261" s="19">
        <v>9.1172214182344433E-2</v>
      </c>
      <c r="I261" s="19">
        <f>F261*H262</f>
        <v>3.0007041361584001E-2</v>
      </c>
    </row>
    <row r="262" spans="1:9">
      <c r="C262" s="24"/>
      <c r="D262" s="31" t="s">
        <v>190</v>
      </c>
      <c r="H262" s="23">
        <f>B481</f>
        <v>9.9021399008583497E-5</v>
      </c>
    </row>
    <row r="263" spans="1:9">
      <c r="C263" s="24" t="s">
        <v>192</v>
      </c>
      <c r="D263" s="24"/>
      <c r="E263" s="19">
        <f>G263*E260</f>
        <v>35.399131693198271</v>
      </c>
      <c r="F263" s="19">
        <f>E263*(365.25/7)</f>
        <v>1847.0761215629527</v>
      </c>
      <c r="G263" s="19">
        <v>0.55571635311143275</v>
      </c>
      <c r="I263" s="19">
        <f>F263*H264</f>
        <v>3.3493827816351884</v>
      </c>
    </row>
    <row r="264" spans="1:9">
      <c r="C264" s="24"/>
      <c r="D264" s="19" t="s">
        <v>193</v>
      </c>
      <c r="H264" s="23">
        <f>B511</f>
        <v>1.81334312242693E-3</v>
      </c>
    </row>
    <row r="265" spans="1:9">
      <c r="C265" s="24" t="s">
        <v>194</v>
      </c>
      <c r="D265" s="24"/>
      <c r="E265" s="19">
        <f>G265*E260</f>
        <v>3.5030390738060784</v>
      </c>
      <c r="F265" s="19">
        <f>E265*(365.25/7)</f>
        <v>182.78357452966716</v>
      </c>
      <c r="G265" s="19">
        <v>5.4992764109985527E-2</v>
      </c>
      <c r="I265" s="19">
        <f>F265*H266</f>
        <v>3.2863262686047424E-2</v>
      </c>
    </row>
    <row r="266" spans="1:9">
      <c r="A266" s="19"/>
      <c r="C266" s="24"/>
      <c r="D266" s="34" t="s">
        <v>154</v>
      </c>
      <c r="H266" s="23">
        <f>B473</f>
        <v>1.7979330347713199E-4</v>
      </c>
    </row>
    <row r="267" spans="1:9">
      <c r="A267" s="19"/>
      <c r="C267" s="24" t="s">
        <v>195</v>
      </c>
      <c r="D267" s="24"/>
      <c r="E267" s="19">
        <f>G267*E260</f>
        <v>8.5732272069464557</v>
      </c>
      <c r="F267" s="19">
        <f>E267*(365.25/7)</f>
        <v>447.33874819102761</v>
      </c>
      <c r="G267" s="19">
        <v>0.13458755426917512</v>
      </c>
      <c r="I267" s="19">
        <f>F267*H268</f>
        <v>3.9778810794324368E-2</v>
      </c>
    </row>
    <row r="268" spans="1:9">
      <c r="A268" s="19"/>
      <c r="C268" s="24"/>
      <c r="D268" s="34" t="s">
        <v>139</v>
      </c>
      <c r="H268" s="23">
        <f>B555</f>
        <v>8.8923239838230102E-5</v>
      </c>
    </row>
    <row r="269" spans="1:9">
      <c r="A269" s="19"/>
      <c r="C269" s="24" t="s">
        <v>196</v>
      </c>
      <c r="D269" s="24"/>
      <c r="E269" s="19">
        <f>G269*E260</f>
        <v>10.416931982633866</v>
      </c>
      <c r="F269" s="19">
        <f>E269*(365.25/7)</f>
        <v>543.54062952243135</v>
      </c>
      <c r="G269" s="19">
        <v>0.16353111432706224</v>
      </c>
      <c r="I269" s="19">
        <f>F269*H270</f>
        <v>0.11831498369532643</v>
      </c>
    </row>
    <row r="270" spans="1:9">
      <c r="A270" s="19"/>
      <c r="C270" s="24"/>
      <c r="D270" s="34" t="s">
        <v>197</v>
      </c>
      <c r="H270" s="23">
        <f>B516</f>
        <v>2.1767459002886499E-4</v>
      </c>
    </row>
    <row r="271" spans="1:9" s="24" customFormat="1">
      <c r="B271" s="24" t="s">
        <v>40</v>
      </c>
      <c r="E271" s="24">
        <f>E38</f>
        <v>20.7</v>
      </c>
      <c r="F271" s="24">
        <f>E271*(365.25/7)</f>
        <v>1080.0964285714285</v>
      </c>
      <c r="G271" s="24">
        <v>1.0047169811320757</v>
      </c>
      <c r="H271" s="25"/>
      <c r="I271" s="24">
        <f>SUM(I272,I274,I276,I278,I280,I282,I287)</f>
        <v>0.96183694194651459</v>
      </c>
    </row>
    <row r="272" spans="1:9">
      <c r="A272" s="19"/>
      <c r="C272" s="24" t="s">
        <v>198</v>
      </c>
      <c r="D272" s="24"/>
      <c r="E272" s="19">
        <f>G272*E271</f>
        <v>0.48820754716981135</v>
      </c>
      <c r="F272" s="19">
        <f>E272*(365.25/7)</f>
        <v>25.473972371967658</v>
      </c>
      <c r="G272" s="19">
        <v>2.358490566037736E-2</v>
      </c>
      <c r="I272" s="19">
        <f>F272*H273</f>
        <v>4.202080482525735E-2</v>
      </c>
    </row>
    <row r="273" spans="1:9">
      <c r="A273" s="19"/>
      <c r="C273" s="24"/>
      <c r="D273" s="3" t="s">
        <v>199</v>
      </c>
      <c r="H273" s="23">
        <f>B512</f>
        <v>1.6495583889185E-3</v>
      </c>
    </row>
    <row r="274" spans="1:9">
      <c r="A274" s="19"/>
      <c r="C274" s="24" t="s">
        <v>200</v>
      </c>
      <c r="D274" s="24"/>
      <c r="E274" s="19">
        <f>G274*E271</f>
        <v>3.3198113207547166</v>
      </c>
      <c r="F274" s="19">
        <f>E274*(365.25/7)</f>
        <v>173.22301212938004</v>
      </c>
      <c r="G274" s="19">
        <v>0.16037735849056603</v>
      </c>
      <c r="I274" s="19">
        <f>F274*H275</f>
        <v>0.31411275769088798</v>
      </c>
    </row>
    <row r="275" spans="1:9">
      <c r="A275" s="19"/>
      <c r="C275" s="24"/>
      <c r="D275" s="31" t="s">
        <v>193</v>
      </c>
      <c r="H275" s="23">
        <f>B511</f>
        <v>1.81334312242693E-3</v>
      </c>
    </row>
    <row r="276" spans="1:9">
      <c r="A276" s="19"/>
      <c r="C276" s="24" t="s">
        <v>201</v>
      </c>
      <c r="D276" s="24"/>
      <c r="E276" s="19">
        <f>G276*E271</f>
        <v>1.8551886792452827</v>
      </c>
      <c r="F276" s="19">
        <f>E276*(365.25/7)</f>
        <v>96.801095013477081</v>
      </c>
      <c r="G276" s="19">
        <v>8.9622641509433956E-2</v>
      </c>
      <c r="I276" s="19">
        <f>F276*H277</f>
        <v>7.8494099236797246E-2</v>
      </c>
    </row>
    <row r="277" spans="1:9">
      <c r="A277" s="19"/>
      <c r="C277" s="24"/>
      <c r="D277" s="3" t="s">
        <v>202</v>
      </c>
      <c r="H277" s="23">
        <f>B514</f>
        <v>8.1088028214834705E-4</v>
      </c>
    </row>
    <row r="278" spans="1:9">
      <c r="A278" s="19"/>
      <c r="C278" s="24" t="s">
        <v>203</v>
      </c>
      <c r="D278" s="24"/>
      <c r="E278" s="19">
        <f>G278*E271</f>
        <v>11.22877358490566</v>
      </c>
      <c r="F278" s="19">
        <f>E278*(365.25/7)</f>
        <v>585.90136455525612</v>
      </c>
      <c r="G278" s="19">
        <v>0.54245283018867929</v>
      </c>
      <c r="I278" s="19">
        <f>F278*H279</f>
        <v>0.47509586380166763</v>
      </c>
    </row>
    <row r="279" spans="1:9">
      <c r="A279" s="19"/>
      <c r="C279" s="24"/>
      <c r="D279" s="3" t="s">
        <v>202</v>
      </c>
      <c r="H279" s="23">
        <f>B514</f>
        <v>8.1088028214834705E-4</v>
      </c>
    </row>
    <row r="280" spans="1:9">
      <c r="A280" s="19"/>
      <c r="C280" s="24" t="s">
        <v>204</v>
      </c>
      <c r="D280" s="24"/>
      <c r="E280" s="19">
        <f>G280*E271</f>
        <v>0.48820754716981135</v>
      </c>
      <c r="F280" s="19">
        <f>E280*(365.25/7)</f>
        <v>25.473972371967658</v>
      </c>
      <c r="G280" s="19">
        <v>2.358490566037736E-2</v>
      </c>
      <c r="I280" s="19">
        <f>F280*H281</f>
        <v>1.329816094458155E-2</v>
      </c>
    </row>
    <row r="281" spans="1:9">
      <c r="A281" s="19"/>
      <c r="C281" s="24"/>
      <c r="D281" s="3" t="s">
        <v>205</v>
      </c>
      <c r="H281" s="23">
        <f>B513</f>
        <v>5.2202933843232299E-4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3.4174528301886795</v>
      </c>
      <c r="F287" s="19">
        <f>E287*(365.25/7)</f>
        <v>178.31780660377362</v>
      </c>
      <c r="G287" s="19">
        <v>0.16509433962264153</v>
      </c>
      <c r="I287" s="19">
        <f>F287*H288</f>
        <v>3.8815255447322859E-2</v>
      </c>
    </row>
    <row r="288" spans="1:9">
      <c r="C288" s="24"/>
      <c r="D288" s="34" t="s">
        <v>197</v>
      </c>
      <c r="H288" s="23">
        <f>B516</f>
        <v>2.1767459002886499E-4</v>
      </c>
    </row>
    <row r="289" spans="1:9" s="28" customFormat="1">
      <c r="A289" s="28" t="s">
        <v>208</v>
      </c>
      <c r="E289" s="28">
        <f>E35</f>
        <v>141.5</v>
      </c>
      <c r="F289" s="28">
        <f>E289*(365.25/7)</f>
        <v>7383.2678571428578</v>
      </c>
      <c r="H289" s="29"/>
      <c r="I289" s="28">
        <f>SUM(I254,I260,I271)</f>
        <v>4.826691145163192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1.6</v>
      </c>
      <c r="F292" s="24">
        <f>E292*(365.25/7)</f>
        <v>83.485714285714295</v>
      </c>
      <c r="G292" s="24">
        <v>1</v>
      </c>
      <c r="H292" s="25"/>
      <c r="I292" s="24">
        <f>F292*H294</f>
        <v>1.8061800806355804E-2</v>
      </c>
    </row>
    <row r="293" spans="1:9">
      <c r="C293" s="24" t="s">
        <v>42</v>
      </c>
      <c r="D293" s="24"/>
      <c r="E293" s="19">
        <f>G293*E292</f>
        <v>1.6</v>
      </c>
      <c r="F293" s="19">
        <f>E293*(365.25/7)</f>
        <v>83.485714285714295</v>
      </c>
      <c r="G293" s="19">
        <v>1</v>
      </c>
    </row>
    <row r="294" spans="1:9">
      <c r="C294" s="24"/>
      <c r="D294" s="3" t="s">
        <v>209</v>
      </c>
      <c r="H294" s="23">
        <f>B515</f>
        <v>2.1634600555183199E-4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1.0999999999999979</v>
      </c>
      <c r="F295" s="24">
        <f>E295*(365.25/7)</f>
        <v>57.396428571428466</v>
      </c>
      <c r="G295" s="24">
        <v>1</v>
      </c>
      <c r="H295" s="25"/>
      <c r="I295" s="24">
        <f>F295*H297</f>
        <v>7.5937675256929817E-3</v>
      </c>
    </row>
    <row r="296" spans="1:9">
      <c r="C296" s="24" t="s">
        <v>43</v>
      </c>
      <c r="D296" s="24"/>
      <c r="E296" s="19">
        <f>G296*E295</f>
        <v>1.0999999999999979</v>
      </c>
      <c r="F296" s="19">
        <f>E296*(365.25/7)</f>
        <v>57.396428571428466</v>
      </c>
      <c r="G296" s="19">
        <v>1</v>
      </c>
    </row>
    <row r="297" spans="1:9">
      <c r="C297" s="24"/>
      <c r="D297" s="34" t="s">
        <v>165</v>
      </c>
      <c r="H297" s="23">
        <f>B482</f>
        <v>1.32303833438743E-4</v>
      </c>
    </row>
    <row r="298" spans="1:9" s="24" customFormat="1">
      <c r="B298" s="24" t="s">
        <v>44</v>
      </c>
      <c r="E298" s="24">
        <f>E42</f>
        <v>25.6</v>
      </c>
      <c r="F298" s="24">
        <f>E298*(365.25/7)</f>
        <v>1335.7714285714287</v>
      </c>
      <c r="G298" s="24">
        <v>1</v>
      </c>
      <c r="H298" s="25"/>
      <c r="I298" s="24">
        <f>F298*H300</f>
        <v>4.8006106813106811E-2</v>
      </c>
    </row>
    <row r="299" spans="1:9">
      <c r="C299" s="24" t="s">
        <v>44</v>
      </c>
      <c r="D299" s="24"/>
      <c r="E299" s="19">
        <f>G299*E298</f>
        <v>25.6</v>
      </c>
      <c r="F299" s="19">
        <f>E299*(365.25/7)</f>
        <v>1335.7714285714287</v>
      </c>
      <c r="G299" s="19">
        <v>1</v>
      </c>
    </row>
    <row r="300" spans="1:9">
      <c r="C300" s="24"/>
      <c r="D300" s="34" t="s">
        <v>210</v>
      </c>
      <c r="H300" s="23">
        <f>B521</f>
        <v>3.59388633311674E-5</v>
      </c>
    </row>
    <row r="301" spans="1:9" s="28" customFormat="1">
      <c r="A301" s="28" t="s">
        <v>211</v>
      </c>
      <c r="E301" s="28">
        <f>E39</f>
        <v>28.3</v>
      </c>
      <c r="F301" s="28">
        <f>E301*(365.25/7)</f>
        <v>1476.6535714285715</v>
      </c>
      <c r="H301" s="29"/>
      <c r="I301" s="28">
        <f>SUM(I292,I295,I298)</f>
        <v>7.3661675145155592E-2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13.6</v>
      </c>
      <c r="F304" s="24">
        <f>E304*(365.25/7)</f>
        <v>709.62857142857149</v>
      </c>
      <c r="G304" s="24">
        <v>1.0000000000000002</v>
      </c>
      <c r="H304" s="25"/>
      <c r="I304" s="24">
        <f>SUM(I305,I306,I307,I309)</f>
        <v>9.3236211824747825E-2</v>
      </c>
    </row>
    <row r="305" spans="1:9">
      <c r="C305" s="24" t="s">
        <v>212</v>
      </c>
      <c r="D305" s="24"/>
      <c r="E305" s="19">
        <f>G305*E304</f>
        <v>6.8957746478873236</v>
      </c>
      <c r="F305" s="19">
        <f>E305*(365.25/7)</f>
        <v>359.81167002012074</v>
      </c>
      <c r="G305" s="19">
        <v>0.50704225352112675</v>
      </c>
      <c r="I305" s="19">
        <f>F305*H308</f>
        <v>4.760446325965801E-2</v>
      </c>
    </row>
    <row r="306" spans="1:9">
      <c r="C306" s="24" t="s">
        <v>213</v>
      </c>
      <c r="D306" s="24"/>
      <c r="E306" s="19">
        <f>G306*E304</f>
        <v>3.5436619718309865</v>
      </c>
      <c r="F306" s="19">
        <f>E306*(365.25/7)</f>
        <v>184.9032193158954</v>
      </c>
      <c r="G306" s="19">
        <v>0.26056338028169018</v>
      </c>
      <c r="I306" s="19">
        <f>F306*H308</f>
        <v>2.4463404730657591E-2</v>
      </c>
    </row>
    <row r="307" spans="1:9">
      <c r="C307" s="24" t="s">
        <v>214</v>
      </c>
      <c r="D307" s="24"/>
      <c r="E307" s="19">
        <f>G307*E304</f>
        <v>2.8732394366197185</v>
      </c>
      <c r="F307" s="19">
        <f>E307*(365.25/7)</f>
        <v>149.92152917505032</v>
      </c>
      <c r="G307" s="19">
        <v>0.21126760563380284</v>
      </c>
      <c r="I307" s="19">
        <f>F307*H308</f>
        <v>1.9835193024857506E-2</v>
      </c>
    </row>
    <row r="308" spans="1:9">
      <c r="C308" s="24"/>
      <c r="D308" s="34" t="s">
        <v>165</v>
      </c>
      <c r="H308" s="23">
        <f>B482</f>
        <v>1.32303833438743E-4</v>
      </c>
    </row>
    <row r="309" spans="1:9">
      <c r="C309" s="24" t="s">
        <v>215</v>
      </c>
      <c r="D309" s="24"/>
      <c r="E309" s="19">
        <f>G309*E304</f>
        <v>0.28732394366197184</v>
      </c>
      <c r="F309" s="19">
        <f>E309*(365.25/7)</f>
        <v>14.992152917505031</v>
      </c>
      <c r="G309" s="19">
        <v>2.1126760563380281E-2</v>
      </c>
      <c r="I309" s="19">
        <f>F309*H310</f>
        <v>1.333150809574721E-3</v>
      </c>
    </row>
    <row r="310" spans="1:9">
      <c r="C310" s="24"/>
      <c r="D310" s="34" t="s">
        <v>139</v>
      </c>
      <c r="H310" s="23">
        <f>B555</f>
        <v>8.8923239838230102E-5</v>
      </c>
    </row>
    <row r="311" spans="1:9" s="24" customFormat="1">
      <c r="B311" s="24" t="s">
        <v>47</v>
      </c>
      <c r="E311" s="24">
        <f>(E346-SUM(E343,E337,E331,E322,E314,E304))/2</f>
        <v>7.7000000000000028</v>
      </c>
      <c r="F311" s="24">
        <f>E311*(365.25/7)</f>
        <v>401.77500000000015</v>
      </c>
      <c r="G311" s="24">
        <v>1</v>
      </c>
      <c r="H311" s="25"/>
      <c r="I311" s="24">
        <f>E311*H313</f>
        <v>1.126051660009492E-3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1.4624047532590801E-4</v>
      </c>
    </row>
    <row r="314" spans="1:9" s="24" customFormat="1">
      <c r="B314" s="24" t="s">
        <v>48</v>
      </c>
      <c r="E314" s="24">
        <f>E46</f>
        <v>19.899999999999999</v>
      </c>
      <c r="F314" s="24">
        <f>E314*(365.25/7)</f>
        <v>1038.3535714285713</v>
      </c>
      <c r="G314" s="24">
        <v>1.0050251256281406</v>
      </c>
      <c r="H314" s="25"/>
      <c r="I314" s="24">
        <f>SUM(I315,I316,I318,I320)</f>
        <v>0.23075930843848849</v>
      </c>
    </row>
    <row r="315" spans="1:9">
      <c r="A315" s="19"/>
      <c r="C315" s="24" t="s">
        <v>216</v>
      </c>
      <c r="D315" s="24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3.204860016767274E-2</v>
      </c>
    </row>
    <row r="316" spans="1:9">
      <c r="A316" s="19"/>
      <c r="C316" s="24" t="s">
        <v>217</v>
      </c>
      <c r="D316" s="24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3.4337785893935081E-2</v>
      </c>
    </row>
    <row r="317" spans="1:9">
      <c r="A317" s="19"/>
      <c r="D317" s="34" t="s">
        <v>169</v>
      </c>
      <c r="H317" s="23">
        <f>B485</f>
        <v>1.4624047532590801E-4</v>
      </c>
    </row>
    <row r="318" spans="1:9">
      <c r="A318" s="19"/>
      <c r="C318" s="24" t="s">
        <v>218</v>
      </c>
      <c r="D318" s="24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0.12087839357789625</v>
      </c>
    </row>
    <row r="319" spans="1:9">
      <c r="A319" s="19"/>
      <c r="D319" s="3" t="s">
        <v>219</v>
      </c>
      <c r="H319" s="23">
        <f>B475</f>
        <v>4.1368375625563399E-4</v>
      </c>
    </row>
    <row r="320" spans="1:9">
      <c r="A320" s="19"/>
      <c r="C320" s="24" t="s">
        <v>220</v>
      </c>
      <c r="D320" s="24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4.3494528798984432E-2</v>
      </c>
    </row>
    <row r="321" spans="1:9">
      <c r="A321" s="19"/>
      <c r="C321" s="34"/>
      <c r="D321" s="34" t="s">
        <v>169</v>
      </c>
      <c r="H321" s="23">
        <f>B485</f>
        <v>1.4624047532590801E-4</v>
      </c>
    </row>
    <row r="322" spans="1:9" s="24" customFormat="1">
      <c r="B322" s="24" t="s">
        <v>49</v>
      </c>
      <c r="E322" s="24">
        <f>E47</f>
        <v>35.299999999999997</v>
      </c>
      <c r="F322" s="24">
        <f>E322*(365.25/7)</f>
        <v>1841.9035714285712</v>
      </c>
      <c r="G322" s="24">
        <v>1.0000000000000002</v>
      </c>
      <c r="H322" s="25"/>
      <c r="I322" s="24">
        <f>SUM(I323,I325,I327,I329)</f>
        <v>0.13486107385315993</v>
      </c>
    </row>
    <row r="323" spans="1:9">
      <c r="A323" s="19"/>
      <c r="C323" s="24" t="s">
        <v>221</v>
      </c>
      <c r="D323" s="24"/>
      <c r="E323" s="19">
        <f>G323*E322</f>
        <v>9.7638297872340427</v>
      </c>
      <c r="F323" s="19">
        <f>E323*(365.25/7)</f>
        <v>509.46268996960487</v>
      </c>
      <c r="G323" s="19">
        <v>0.27659574468085107</v>
      </c>
      <c r="I323" s="19">
        <f>F323*H324</f>
        <v>5.6096388276413313E-2</v>
      </c>
    </row>
    <row r="324" spans="1:9">
      <c r="A324" s="19"/>
      <c r="D324" s="3" t="s">
        <v>222</v>
      </c>
      <c r="H324" s="23">
        <f>B553</f>
        <v>1.10108923343847E-4</v>
      </c>
    </row>
    <row r="325" spans="1:9">
      <c r="A325" s="19"/>
      <c r="C325" s="24" t="s">
        <v>223</v>
      </c>
      <c r="D325" s="24"/>
      <c r="E325" s="19">
        <f>G325*E322</f>
        <v>18.240121580547111</v>
      </c>
      <c r="F325" s="19">
        <f>E325*(365.25/7)</f>
        <v>951.74348675640465</v>
      </c>
      <c r="G325" s="19">
        <v>0.51671732522796354</v>
      </c>
      <c r="I325" s="19">
        <f>F325*H326</f>
        <v>6.1308386014573703E-2</v>
      </c>
    </row>
    <row r="326" spans="1:9">
      <c r="A326" s="19"/>
      <c r="D326" s="3" t="s">
        <v>224</v>
      </c>
      <c r="H326" s="23">
        <f>B552</f>
        <v>6.4416922067432405E-5</v>
      </c>
    </row>
    <row r="327" spans="1:9">
      <c r="A327" s="19"/>
      <c r="C327" s="24" t="s">
        <v>225</v>
      </c>
      <c r="D327" s="24"/>
      <c r="E327" s="19">
        <f>G327*E322</f>
        <v>2.4677811550151971</v>
      </c>
      <c r="F327" s="19">
        <f>E327*(365.25/7)</f>
        <v>128.76529526704297</v>
      </c>
      <c r="G327" s="19">
        <v>6.9908814589665649E-2</v>
      </c>
      <c r="I327" s="19">
        <f>F327*H328</f>
        <v>6.7622427211221983E-3</v>
      </c>
    </row>
    <row r="328" spans="1:9">
      <c r="A328" s="19"/>
      <c r="D328" s="3" t="s">
        <v>226</v>
      </c>
      <c r="H328" s="23">
        <f>B536</f>
        <v>5.2516034752206799E-5</v>
      </c>
    </row>
    <row r="329" spans="1:9">
      <c r="A329" s="19"/>
      <c r="C329" s="24" t="s">
        <v>227</v>
      </c>
      <c r="D329" s="24"/>
      <c r="E329" s="19">
        <f>G329*E322</f>
        <v>4.8282674772036476</v>
      </c>
      <c r="F329" s="19">
        <f>E329*(365.25/7)</f>
        <v>251.93209943551889</v>
      </c>
      <c r="G329" s="19">
        <v>0.13677811550151978</v>
      </c>
      <c r="I329" s="19">
        <f>F329*H330</f>
        <v>1.0694056841050703E-2</v>
      </c>
    </row>
    <row r="330" spans="1:9">
      <c r="A330" s="19"/>
      <c r="D330" s="3" t="s">
        <v>228</v>
      </c>
      <c r="H330" s="23">
        <f>B554</f>
        <v>4.2448171015173903E-5</v>
      </c>
    </row>
    <row r="331" spans="1:9" s="24" customFormat="1">
      <c r="B331" s="24" t="s">
        <v>229</v>
      </c>
      <c r="E331" s="24">
        <f>E48</f>
        <v>11.7</v>
      </c>
      <c r="F331" s="24">
        <f>E331*(365.25/7)</f>
        <v>610.48928571428576</v>
      </c>
      <c r="G331" s="24">
        <v>1.0098039215686276</v>
      </c>
      <c r="H331" s="25"/>
      <c r="I331" s="24">
        <f>SUM(I332:I334,I335)</f>
        <v>0.24277536886847026</v>
      </c>
    </row>
    <row r="332" spans="1:9">
      <c r="A332" s="19"/>
      <c r="C332" s="24" t="s">
        <v>230</v>
      </c>
      <c r="D332" s="24"/>
      <c r="E332" s="19">
        <f>G332*E331</f>
        <v>3.7852941176470587</v>
      </c>
      <c r="F332" s="19">
        <f>E332*(365.25/7)</f>
        <v>197.51123949579832</v>
      </c>
      <c r="G332" s="19">
        <v>0.3235294117647059</v>
      </c>
      <c r="I332" s="19">
        <f>F332*$H$336</f>
        <v>7.778239973455843E-2</v>
      </c>
    </row>
    <row r="333" spans="1:9">
      <c r="A333" s="19"/>
      <c r="C333" s="24" t="s">
        <v>231</v>
      </c>
      <c r="D333" s="24"/>
      <c r="E333" s="19">
        <f>G333*E331</f>
        <v>3.7852941176470587</v>
      </c>
      <c r="F333" s="19">
        <f>E333*(365.25/7)</f>
        <v>197.51123949579832</v>
      </c>
      <c r="G333" s="19">
        <v>0.3235294117647059</v>
      </c>
      <c r="I333" s="19">
        <f>F333*$H$336</f>
        <v>7.778239973455843E-2</v>
      </c>
    </row>
    <row r="334" spans="1:9">
      <c r="A334" s="19"/>
      <c r="C334" s="24" t="s">
        <v>232</v>
      </c>
      <c r="D334" s="24"/>
      <c r="E334" s="19">
        <f>G334*E331</f>
        <v>1.2617647058823531</v>
      </c>
      <c r="F334" s="19">
        <f>E334*(365.25/7)</f>
        <v>65.837079831932783</v>
      </c>
      <c r="G334" s="19">
        <v>0.10784313725490198</v>
      </c>
      <c r="I334" s="19">
        <f>F334*$H$336</f>
        <v>2.5927466578186148E-2</v>
      </c>
    </row>
    <row r="335" spans="1:9">
      <c r="A335" s="19"/>
      <c r="C335" s="24" t="s">
        <v>233</v>
      </c>
      <c r="D335" s="24"/>
      <c r="E335" s="19">
        <f>G335*E331</f>
        <v>2.9823529411764707</v>
      </c>
      <c r="F335" s="19">
        <f>E335*(365.25/7)</f>
        <v>155.61491596638658</v>
      </c>
      <c r="G335" s="19">
        <v>0.25490196078431376</v>
      </c>
      <c r="I335" s="19">
        <f>F335*$H$336</f>
        <v>6.1283102821167258E-2</v>
      </c>
    </row>
    <row r="336" spans="1:9">
      <c r="A336" s="19"/>
      <c r="C336" s="24"/>
      <c r="D336" s="34" t="s">
        <v>234</v>
      </c>
      <c r="H336" s="23">
        <f>B471</f>
        <v>3.9381252395114002E-4</v>
      </c>
    </row>
    <row r="337" spans="1:9" s="24" customFormat="1">
      <c r="B337" s="24" t="s">
        <v>51</v>
      </c>
      <c r="E337" s="24">
        <f>E49</f>
        <v>7</v>
      </c>
      <c r="F337" s="24">
        <f>E337*(365.25/7)</f>
        <v>365.25</v>
      </c>
      <c r="G337" s="24">
        <v>1</v>
      </c>
      <c r="H337" s="25"/>
      <c r="I337" s="24">
        <f>F337*H339</f>
        <v>3.5875983522714025E-2</v>
      </c>
    </row>
    <row r="338" spans="1:9">
      <c r="A338" s="19"/>
      <c r="C338" s="24" t="s">
        <v>51</v>
      </c>
      <c r="D338" s="24"/>
      <c r="E338" s="19">
        <f>G338*E337</f>
        <v>7</v>
      </c>
      <c r="F338" s="19">
        <f>E338*(365.25/7)</f>
        <v>365.25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9.8223089726800898E-5</v>
      </c>
    </row>
    <row r="340" spans="1:9" s="24" customFormat="1">
      <c r="B340" s="24" t="s">
        <v>52</v>
      </c>
      <c r="E340" s="24">
        <f>(E346-SUM(E343,E337,E331,E322,E314,E304))/2</f>
        <v>7.7000000000000028</v>
      </c>
      <c r="F340" s="24">
        <f>E340*(365.25/7)</f>
        <v>401.77500000000015</v>
      </c>
      <c r="G340" s="24">
        <v>1</v>
      </c>
      <c r="H340" s="25"/>
      <c r="I340" s="24">
        <f>F340*H342</f>
        <v>3.9463581874985443E-2</v>
      </c>
    </row>
    <row r="341" spans="1:9">
      <c r="A341" s="19"/>
      <c r="C341" s="24" t="s">
        <v>52</v>
      </c>
      <c r="D341" s="24"/>
      <c r="E341" s="19">
        <f>G341*E340</f>
        <v>7.7000000000000028</v>
      </c>
      <c r="F341" s="19">
        <f>E341*(365.25/7)</f>
        <v>401.77500000000015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9.8223089726800898E-5</v>
      </c>
    </row>
    <row r="343" spans="1:9" s="24" customFormat="1">
      <c r="B343" s="24" t="s">
        <v>53</v>
      </c>
      <c r="E343" s="24">
        <f>E51</f>
        <v>4.7</v>
      </c>
      <c r="F343" s="24">
        <f>E343*(365.25/7)</f>
        <v>245.23928571428573</v>
      </c>
      <c r="G343" s="24">
        <v>1</v>
      </c>
      <c r="H343" s="25"/>
      <c r="I343" s="24">
        <f>F343*H345</f>
        <v>2.4088160365250848E-2</v>
      </c>
    </row>
    <row r="344" spans="1:9">
      <c r="A344" s="19"/>
      <c r="C344" s="24" t="s">
        <v>53</v>
      </c>
      <c r="D344" s="24"/>
      <c r="E344" s="19">
        <f>G344*E343</f>
        <v>4.7</v>
      </c>
      <c r="F344" s="19">
        <f>E344*(365.25/7)</f>
        <v>245.23928571428573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9.8223089726800898E-5</v>
      </c>
    </row>
    <row r="346" spans="1:9" s="28" customFormat="1">
      <c r="A346" s="28" t="s">
        <v>236</v>
      </c>
      <c r="E346" s="28">
        <f>E43</f>
        <v>107.6</v>
      </c>
      <c r="F346" s="28">
        <f>E346*(365.25/7)</f>
        <v>5614.4142857142861</v>
      </c>
      <c r="H346" s="29"/>
      <c r="I346" s="28">
        <f>SUM(I304,I311,I314,I322,I331,I337,I340,I343)</f>
        <v>0.80218574040782631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3.824755326939E-5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5.6504860152661899E-5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9.3256242008266403E-5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8.2876669036578793E-5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18.100000000000001</v>
      </c>
      <c r="F364" s="24">
        <f>E364*(365.25/7)</f>
        <v>944.43214285714294</v>
      </c>
      <c r="G364" s="24">
        <v>0.98571428571428577</v>
      </c>
      <c r="H364" s="25"/>
      <c r="I364" s="24">
        <f>SUM(I365,I367,I369)</f>
        <v>5.2411872863894232E-2</v>
      </c>
    </row>
    <row r="365" spans="1:9">
      <c r="C365" s="24" t="s">
        <v>246</v>
      </c>
      <c r="D365" s="24"/>
      <c r="E365" s="19">
        <f>G365*E364</f>
        <v>6.550476190476191</v>
      </c>
      <c r="F365" s="19">
        <f>E365*(365.25/7)</f>
        <v>341.79448979591842</v>
      </c>
      <c r="G365" s="19">
        <v>0.3619047619047619</v>
      </c>
      <c r="I365" s="19">
        <f>F365*H366</f>
        <v>1.8587633690392485E-2</v>
      </c>
    </row>
    <row r="366" spans="1:9">
      <c r="C366" s="24"/>
      <c r="D366" s="34" t="s">
        <v>247</v>
      </c>
      <c r="H366" s="23">
        <f>B556</f>
        <v>5.4382484929733503E-5</v>
      </c>
    </row>
    <row r="367" spans="1:9">
      <c r="C367" s="24" t="s">
        <v>248</v>
      </c>
      <c r="D367" s="24">
        <f>F364-SUM(F365,F369)</f>
        <v>13.49188775510197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1.7850284703252273E-3</v>
      </c>
    </row>
    <row r="368" spans="1:9">
      <c r="C368" s="24"/>
      <c r="D368" s="34" t="s">
        <v>165</v>
      </c>
      <c r="F368" s="24"/>
      <c r="H368" s="23">
        <f>B482</f>
        <v>1.32303833438743E-4</v>
      </c>
    </row>
    <row r="369" spans="1:9">
      <c r="C369" s="24" t="s">
        <v>249</v>
      </c>
      <c r="D369" s="24"/>
      <c r="E369" s="19">
        <f>G369*E364</f>
        <v>11.290952380952382</v>
      </c>
      <c r="F369" s="19">
        <f>E369*(365.25/7)</f>
        <v>589.14576530612248</v>
      </c>
      <c r="G369" s="19">
        <v>0.62380952380952381</v>
      </c>
      <c r="I369" s="19">
        <f>F369*H370</f>
        <v>3.2039210703176516E-2</v>
      </c>
    </row>
    <row r="370" spans="1:9">
      <c r="C370" s="24"/>
      <c r="D370" s="31" t="s">
        <v>247</v>
      </c>
      <c r="H370" s="23">
        <f>B556</f>
        <v>5.4382484929733503E-5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11.3</v>
      </c>
      <c r="F373" s="24">
        <f>E373*(365.25/7)</f>
        <v>589.61785714285725</v>
      </c>
      <c r="G373" s="24">
        <v>0.99310344827586206</v>
      </c>
      <c r="H373" s="25"/>
      <c r="I373" s="24">
        <f>SUM(I374,I375)</f>
        <v>8.5631333649978797E-2</v>
      </c>
    </row>
    <row r="374" spans="1:9">
      <c r="C374" s="24" t="s">
        <v>251</v>
      </c>
      <c r="D374" s="24"/>
      <c r="E374" s="19">
        <f>G374*E373</f>
        <v>2.4158620689655175</v>
      </c>
      <c r="F374" s="19">
        <f>E374*(365.25/7)</f>
        <v>126.05623152709362</v>
      </c>
      <c r="G374" s="19">
        <v>0.21379310344827587</v>
      </c>
      <c r="I374" s="19">
        <f>F374*H376</f>
        <v>1.843452321631488E-2</v>
      </c>
    </row>
    <row r="375" spans="1:9">
      <c r="C375" s="24" t="s">
        <v>252</v>
      </c>
      <c r="D375" s="24"/>
      <c r="E375" s="19">
        <f>G375*E373</f>
        <v>8.8062068965517248</v>
      </c>
      <c r="F375" s="19">
        <f>E375*(365.25/7)</f>
        <v>459.49529556650253</v>
      </c>
      <c r="G375" s="19">
        <v>0.77931034482758621</v>
      </c>
      <c r="I375" s="19">
        <f>F375*H376</f>
        <v>6.719681043366392E-2</v>
      </c>
    </row>
    <row r="376" spans="1:9">
      <c r="C376" s="24"/>
      <c r="D376" s="34" t="s">
        <v>169</v>
      </c>
      <c r="H376" s="23">
        <f>B485</f>
        <v>1.4624047532590801E-4</v>
      </c>
      <c r="I376" s="38"/>
    </row>
    <row r="377" spans="1:9" s="24" customFormat="1">
      <c r="B377" s="24" t="s">
        <v>59</v>
      </c>
      <c r="E377" s="24">
        <f>E57</f>
        <v>43</v>
      </c>
      <c r="F377" s="24">
        <f>E377*(365.25/7)</f>
        <v>2243.6785714285716</v>
      </c>
      <c r="G377" s="24">
        <v>0.99760191846522783</v>
      </c>
      <c r="H377" s="25"/>
      <c r="I377" s="24">
        <f>SUM(I378,I380,I381,I382,I383,I384,I385)</f>
        <v>6.9864515852253201E-2</v>
      </c>
    </row>
    <row r="378" spans="1:9">
      <c r="A378" s="19"/>
      <c r="C378" s="24" t="s">
        <v>253</v>
      </c>
      <c r="D378" s="24"/>
      <c r="E378" s="19">
        <f>G378*E377</f>
        <v>7.1151079136690649</v>
      </c>
      <c r="F378" s="19">
        <f>E378*(365.25/7)</f>
        <v>371.25616649537517</v>
      </c>
      <c r="G378" s="19">
        <v>0.16546762589928057</v>
      </c>
      <c r="I378" s="19">
        <f>F378*H379</f>
        <v>1.1053884432780466E-2</v>
      </c>
    </row>
    <row r="379" spans="1:9">
      <c r="A379" s="19"/>
      <c r="C379" s="24"/>
      <c r="D379" s="3" t="s">
        <v>253</v>
      </c>
      <c r="H379" s="23">
        <f>B524</f>
        <v>2.9774278329510701E-5</v>
      </c>
    </row>
    <row r="380" spans="1:9">
      <c r="A380" s="19"/>
      <c r="C380" s="24" t="s">
        <v>254</v>
      </c>
      <c r="D380" s="24"/>
      <c r="E380" s="19">
        <f>G380*E377</f>
        <v>2.7841726618705036</v>
      </c>
      <c r="F380" s="19">
        <f t="shared" ref="F380:F385" si="2">E380*(365.25/7)</f>
        <v>145.27415210688594</v>
      </c>
      <c r="G380" s="19">
        <v>6.4748201438848921E-2</v>
      </c>
      <c r="I380" s="19">
        <f>F380*H386</f>
        <v>4.5760433669330379E-3</v>
      </c>
    </row>
    <row r="381" spans="1:9">
      <c r="A381" s="19"/>
      <c r="C381" s="24" t="s">
        <v>255</v>
      </c>
      <c r="D381" s="24"/>
      <c r="E381" s="19">
        <f>G381*E377</f>
        <v>2.1654676258992804</v>
      </c>
      <c r="F381" s="19">
        <f t="shared" si="2"/>
        <v>112.9910071942446</v>
      </c>
      <c r="G381" s="19">
        <v>5.0359712230215826E-2</v>
      </c>
      <c r="I381" s="19">
        <f>F381*H386</f>
        <v>3.5591448409479178E-3</v>
      </c>
    </row>
    <row r="382" spans="1:9">
      <c r="A382" s="19"/>
      <c r="C382" s="24" t="s">
        <v>256</v>
      </c>
      <c r="D382" s="24"/>
      <c r="E382" s="19">
        <f>G382*E377</f>
        <v>7.1151079136690649</v>
      </c>
      <c r="F382" s="19">
        <f t="shared" si="2"/>
        <v>371.25616649537517</v>
      </c>
      <c r="G382" s="19">
        <v>0.16546762589928057</v>
      </c>
      <c r="I382" s="19">
        <f>F382*$H$386</f>
        <v>1.1694333048828874E-2</v>
      </c>
    </row>
    <row r="383" spans="1:9">
      <c r="A383" s="19"/>
      <c r="C383" s="24" t="s">
        <v>257</v>
      </c>
      <c r="D383" s="24"/>
      <c r="E383" s="19">
        <f>G383*E377</f>
        <v>9.3836930455635486</v>
      </c>
      <c r="F383" s="19">
        <f t="shared" si="2"/>
        <v>489.62769784172662</v>
      </c>
      <c r="G383" s="19">
        <v>0.21822541966426856</v>
      </c>
      <c r="I383" s="19">
        <f>F383*H386</f>
        <v>1.5422960977440977E-2</v>
      </c>
    </row>
    <row r="384" spans="1:9">
      <c r="A384" s="19"/>
      <c r="C384" s="24" t="s">
        <v>258</v>
      </c>
      <c r="D384" s="24"/>
      <c r="E384" s="19">
        <f>G384*E377</f>
        <v>11.652278177458033</v>
      </c>
      <c r="F384" s="19">
        <f t="shared" si="2"/>
        <v>607.99922918807806</v>
      </c>
      <c r="G384" s="19">
        <v>0.27098321342925658</v>
      </c>
      <c r="I384" s="19">
        <f>F384*H386</f>
        <v>1.915158890605308E-2</v>
      </c>
    </row>
    <row r="385" spans="1:9">
      <c r="A385" s="19"/>
      <c r="C385" s="24" t="s">
        <v>259</v>
      </c>
      <c r="D385" s="24"/>
      <c r="E385" s="19">
        <f>G385*E377</f>
        <v>2.6810551558753</v>
      </c>
      <c r="F385" s="19">
        <f t="shared" si="2"/>
        <v>139.89362795477905</v>
      </c>
      <c r="G385" s="19">
        <v>6.235011990407674E-2</v>
      </c>
      <c r="I385" s="19">
        <f>F385*H386</f>
        <v>4.4065602792688506E-3</v>
      </c>
    </row>
    <row r="386" spans="1:9">
      <c r="A386" s="19"/>
      <c r="C386" s="24"/>
      <c r="D386" s="3" t="s">
        <v>260</v>
      </c>
      <c r="H386" s="23">
        <f>B525</f>
        <v>3.1499363792990501E-5</v>
      </c>
    </row>
    <row r="387" spans="1:9" s="24" customFormat="1">
      <c r="B387" s="24" t="s">
        <v>60</v>
      </c>
      <c r="E387" s="24">
        <f>E58</f>
        <v>6.8</v>
      </c>
      <c r="F387" s="24">
        <f>E387*(365.25/7)</f>
        <v>354.81428571428575</v>
      </c>
      <c r="G387" s="24">
        <v>1</v>
      </c>
      <c r="H387" s="25"/>
      <c r="I387" s="24">
        <f>F387*H390</f>
        <v>1.0303388151348481E-2</v>
      </c>
    </row>
    <row r="388" spans="1:9">
      <c r="A388" s="19"/>
      <c r="C388" s="24" t="s">
        <v>261</v>
      </c>
      <c r="D388" s="24"/>
      <c r="E388" s="19">
        <f>G388*E387</f>
        <v>6.8</v>
      </c>
      <c r="F388" s="19">
        <f>E388*(365.25/7)</f>
        <v>354.81428571428575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2.9038819929717501E-5</v>
      </c>
    </row>
    <row r="391" spans="1:9" s="24" customFormat="1">
      <c r="B391" s="24" t="s">
        <v>61</v>
      </c>
      <c r="E391" s="24">
        <f>E400-SUM(E364,E373,E377,E387)</f>
        <v>5.8999999999999915</v>
      </c>
      <c r="F391" s="24">
        <f>E391*(365.25/7)</f>
        <v>307.853571428571</v>
      </c>
      <c r="G391" s="24">
        <v>1</v>
      </c>
      <c r="H391" s="25"/>
      <c r="I391" s="24">
        <f>SUM(I392,I394,I398)</f>
        <v>1.7771523864968504E-2</v>
      </c>
    </row>
    <row r="392" spans="1:9">
      <c r="A392" s="19"/>
      <c r="C392" s="24" t="s">
        <v>265</v>
      </c>
      <c r="D392" s="24"/>
      <c r="E392" s="19">
        <f>G392*E391</f>
        <v>1.0925925925925912</v>
      </c>
      <c r="F392" s="19">
        <f>E392*(365.25/7)</f>
        <v>57.009920634920569</v>
      </c>
      <c r="G392" s="19">
        <v>0.1851851851851852</v>
      </c>
      <c r="I392" s="19">
        <f>F392*H393</f>
        <v>4.598209982518732E-3</v>
      </c>
    </row>
    <row r="393" spans="1:9">
      <c r="A393" s="19"/>
      <c r="C393" s="24"/>
      <c r="D393" s="34" t="s">
        <v>266</v>
      </c>
      <c r="H393" s="23">
        <f>B557</f>
        <v>8.0656312643630801E-5</v>
      </c>
    </row>
    <row r="394" spans="1:9">
      <c r="C394" s="24" t="s">
        <v>267</v>
      </c>
      <c r="D394" s="24"/>
      <c r="E394" s="19">
        <f>G394*E391</f>
        <v>1.2382716049382698</v>
      </c>
      <c r="F394" s="19">
        <f>E394*(365.25/7)</f>
        <v>64.611243386243302</v>
      </c>
      <c r="G394" s="19">
        <v>0.20987654320987656</v>
      </c>
      <c r="I394" s="19">
        <f>F394*H395</f>
        <v>3.3931263030552447E-3</v>
      </c>
    </row>
    <row r="395" spans="1:9">
      <c r="C395" s="24"/>
      <c r="D395" s="34" t="s">
        <v>226</v>
      </c>
      <c r="H395" s="23">
        <f>B536</f>
        <v>5.2516034752206799E-5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5.5162550217499002E-5</v>
      </c>
    </row>
    <row r="398" spans="1:9">
      <c r="C398" s="24" t="s">
        <v>269</v>
      </c>
      <c r="D398" s="24"/>
      <c r="E398" s="19">
        <f>G398*E391</f>
        <v>3.5691358024691309</v>
      </c>
      <c r="F398" s="19">
        <f>E398*(365.25/7)</f>
        <v>186.23240740740715</v>
      </c>
      <c r="G398" s="19">
        <v>0.60493827160493829</v>
      </c>
      <c r="I398" s="19">
        <f>F398*H399</f>
        <v>9.7801875793945281E-3</v>
      </c>
    </row>
    <row r="399" spans="1:9">
      <c r="C399" s="24"/>
      <c r="D399" s="34" t="s">
        <v>226</v>
      </c>
      <c r="H399" s="23">
        <f>B536</f>
        <v>5.2516034752206799E-5</v>
      </c>
    </row>
    <row r="400" spans="1:9" s="28" customFormat="1">
      <c r="A400" s="28" t="s">
        <v>270</v>
      </c>
      <c r="E400" s="28">
        <f>E53</f>
        <v>85.1</v>
      </c>
      <c r="F400" s="28">
        <f>E400*(365.25/7)</f>
        <v>4440.3964285714283</v>
      </c>
      <c r="H400" s="29"/>
      <c r="I400" s="28">
        <f>SUM(I364,I371,I373,I377,I387,I391)</f>
        <v>0.23598263438244321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51.5</v>
      </c>
      <c r="F403" s="24">
        <f>E403*(365.25/7)</f>
        <v>2687.1964285714289</v>
      </c>
      <c r="G403" s="24">
        <v>0.9659574468085107</v>
      </c>
      <c r="H403" s="25"/>
      <c r="I403" s="24">
        <f>F403*H408</f>
        <v>7.8033013205065699E-2</v>
      </c>
    </row>
    <row r="404" spans="1:9">
      <c r="C404" s="24" t="s">
        <v>271</v>
      </c>
      <c r="D404" s="24"/>
      <c r="E404" s="19">
        <f>G404*E403</f>
        <v>47.409219858156035</v>
      </c>
      <c r="F404" s="19">
        <f>E404*(365.25/7)</f>
        <v>2473.7453647416419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2.3375886524822698</v>
      </c>
      <c r="F405" s="19">
        <f>E405*(365.25/7)</f>
        <v>121.97203647416416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1.6070921985815605</v>
      </c>
      <c r="F407" s="19">
        <f>E407*(365.25/7)</f>
        <v>83.85577507598785</v>
      </c>
      <c r="G407" s="19">
        <v>3.1205673758865252E-2</v>
      </c>
    </row>
    <row r="408" spans="1:9">
      <c r="C408" s="24"/>
      <c r="D408" s="34" t="s">
        <v>264</v>
      </c>
      <c r="H408" s="23">
        <f>B523</f>
        <v>2.9038819929717501E-5</v>
      </c>
    </row>
    <row r="409" spans="1:9" s="24" customFormat="1">
      <c r="B409" s="24" t="s">
        <v>64</v>
      </c>
      <c r="E409" s="24">
        <f>E62</f>
        <v>15.2</v>
      </c>
      <c r="F409" s="24">
        <f>E409*(365.25/7)</f>
        <v>793.11428571428576</v>
      </c>
      <c r="G409" s="24">
        <v>1</v>
      </c>
      <c r="H409" s="25"/>
      <c r="I409" s="24">
        <f>F409*H411</f>
        <v>2.3031102926543662E-2</v>
      </c>
    </row>
    <row r="410" spans="1:9">
      <c r="C410" s="24" t="s">
        <v>64</v>
      </c>
      <c r="D410" s="24"/>
      <c r="E410" s="19">
        <f>G410*E409</f>
        <v>15.2</v>
      </c>
      <c r="F410" s="19">
        <f>E410*(365.25/7)</f>
        <v>793.11428571428576</v>
      </c>
      <c r="G410" s="19">
        <v>1</v>
      </c>
    </row>
    <row r="411" spans="1:9">
      <c r="C411" s="24"/>
      <c r="D411" s="34" t="s">
        <v>264</v>
      </c>
      <c r="H411" s="23">
        <f>B523</f>
        <v>2.9038819929717501E-5</v>
      </c>
    </row>
    <row r="412" spans="1:9" s="24" customFormat="1">
      <c r="B412" s="24" t="s">
        <v>65</v>
      </c>
      <c r="E412" s="24">
        <f>E63</f>
        <v>2.9</v>
      </c>
      <c r="F412" s="24">
        <f>E412*(365.25/7)</f>
        <v>151.31785714285715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2.9</v>
      </c>
      <c r="F413" s="19">
        <f>E413*(365.25/7)</f>
        <v>151.31785714285715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0.70000000000000284</v>
      </c>
      <c r="F414" s="24">
        <f>E414*(365.25/7)</f>
        <v>36.525000000000148</v>
      </c>
      <c r="G414" s="24">
        <v>1</v>
      </c>
      <c r="H414" s="25"/>
      <c r="I414" s="24">
        <f>F414*AVERAGE(H416:H417)</f>
        <v>2.2590834055436354E-3</v>
      </c>
    </row>
    <row r="415" spans="1:9">
      <c r="C415" s="24" t="s">
        <v>66</v>
      </c>
      <c r="D415" s="24"/>
      <c r="E415" s="19">
        <f>G415*E414</f>
        <v>0.70000000000000284</v>
      </c>
      <c r="F415" s="19">
        <f>E415*(365.25/7)</f>
        <v>36.525000000000148</v>
      </c>
      <c r="G415" s="19">
        <v>1</v>
      </c>
    </row>
    <row r="416" spans="1:9">
      <c r="C416" s="24"/>
      <c r="D416" s="1" t="s">
        <v>144</v>
      </c>
      <c r="H416" s="23">
        <f>B541</f>
        <v>6.1464811934113902E-5</v>
      </c>
    </row>
    <row r="417" spans="1:12">
      <c r="C417" s="24"/>
      <c r="D417" s="1" t="s">
        <v>275</v>
      </c>
      <c r="H417" s="23">
        <f>B542</f>
        <v>6.2235853667179795E-5</v>
      </c>
    </row>
    <row r="418" spans="1:12" s="24" customFormat="1">
      <c r="B418" s="24" t="s">
        <v>67</v>
      </c>
      <c r="E418" s="24">
        <f>E65</f>
        <v>8.9</v>
      </c>
      <c r="F418" s="24">
        <f>E418*(365.25/7)</f>
        <v>464.38928571428573</v>
      </c>
      <c r="G418" s="24">
        <v>1</v>
      </c>
      <c r="H418" s="25"/>
      <c r="I418" s="24">
        <f>F418*AVERAGE(H420:H422)</f>
        <v>0.30422352223406041</v>
      </c>
    </row>
    <row r="419" spans="1:12">
      <c r="C419" s="24" t="s">
        <v>67</v>
      </c>
      <c r="D419" s="24"/>
      <c r="E419" s="19">
        <f>G419*E418</f>
        <v>8.9</v>
      </c>
      <c r="F419" s="19">
        <f>E419*(365.25/7)</f>
        <v>464.38928571428573</v>
      </c>
      <c r="G419" s="19">
        <v>1</v>
      </c>
    </row>
    <row r="420" spans="1:12">
      <c r="C420" s="24"/>
      <c r="D420" s="3" t="s">
        <v>224</v>
      </c>
      <c r="H420" s="23">
        <f>B552</f>
        <v>6.4416922067432405E-5</v>
      </c>
    </row>
    <row r="421" spans="1:12">
      <c r="C421" s="24"/>
      <c r="D421" s="31" t="s">
        <v>193</v>
      </c>
      <c r="H421" s="23">
        <f>B511</f>
        <v>1.81334312242693E-3</v>
      </c>
    </row>
    <row r="422" spans="1:12">
      <c r="C422" s="24"/>
      <c r="D422" s="27" t="s">
        <v>276</v>
      </c>
      <c r="F422" s="24"/>
      <c r="H422" s="23">
        <f>B510</f>
        <v>8.75535292208143E-5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79.2</v>
      </c>
      <c r="F424" s="28">
        <f>E424*(365.25/7)</f>
        <v>4132.5428571428574</v>
      </c>
      <c r="H424" s="29"/>
      <c r="I424" s="28">
        <f>SUM(I403,I409,I412,I414,I418)</f>
        <v>0.40754672177121343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921.1</v>
      </c>
      <c r="F428" s="28">
        <f>E428*(365.25/7)</f>
        <v>48061.682142857149</v>
      </c>
      <c r="H428" s="29"/>
      <c r="I428" s="37">
        <f>SUM(I424,I400,I361,I346,I301,I289,I251,I234,I200,I154,I135,I122)</f>
        <v>13.183605925245184</v>
      </c>
    </row>
    <row r="431" spans="1:12" s="40" customFormat="1">
      <c r="A431" s="24" t="s">
        <v>280</v>
      </c>
      <c r="B431" s="24" t="s">
        <v>370</v>
      </c>
      <c r="C431" s="24" t="s">
        <v>296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1.4768511512161289</v>
      </c>
      <c r="C432" s="19">
        <v>1.4982849187858709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0.27631801474872986</v>
      </c>
      <c r="C433" s="19">
        <v>0.229285161174478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0.23541492608640488</v>
      </c>
      <c r="C434" s="19">
        <v>0.25503283659360526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4.318381443802183</v>
      </c>
      <c r="C435" s="19">
        <v>4.174658317559186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0.42858219045555035</v>
      </c>
      <c r="C436" s="19">
        <v>0.39644429579190527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0.10199028206635694</v>
      </c>
      <c r="C437" s="19">
        <v>9.638855451511924E-2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4.826691145163192</v>
      </c>
      <c r="C438" s="19">
        <v>5.1148730855003457</v>
      </c>
      <c r="D438" s="19"/>
      <c r="E438" s="19"/>
      <c r="F438" s="24"/>
      <c r="G438" s="41"/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7.3661675145155592E-2</v>
      </c>
      <c r="C439" s="19">
        <v>7.5589227765231581E-2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0.80218574040782631</v>
      </c>
      <c r="C440" s="19">
        <v>0.7514937726202322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0.23598263438244321</v>
      </c>
      <c r="C442" s="19">
        <v>0.2707198582401249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0.40754672177121343</v>
      </c>
      <c r="C443" s="19">
        <v>0.38261028950942422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13.183605925245185</v>
      </c>
      <c r="C444" s="24">
        <v>13.245380318055522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316</v>
      </c>
      <c r="B450" s="41"/>
    </row>
    <row r="451" spans="1:2">
      <c r="A451" s="42" t="s">
        <v>317</v>
      </c>
      <c r="B451" s="41" t="s">
        <v>318</v>
      </c>
    </row>
    <row r="452" spans="1:2">
      <c r="A452" s="43" t="s">
        <v>81</v>
      </c>
      <c r="B452" s="40">
        <v>2.0753625014341401E-4</v>
      </c>
    </row>
    <row r="453" spans="1:2">
      <c r="A453" s="43" t="s">
        <v>85</v>
      </c>
      <c r="B453" s="40">
        <v>1.8123600379630399E-4</v>
      </c>
    </row>
    <row r="454" spans="1:2">
      <c r="A454" s="43" t="s">
        <v>93</v>
      </c>
      <c r="B454" s="40">
        <v>1.4866358173675799E-4</v>
      </c>
    </row>
    <row r="455" spans="1:2">
      <c r="A455" s="43" t="s">
        <v>86</v>
      </c>
      <c r="B455" s="40">
        <v>2.9047921153145501E-4</v>
      </c>
    </row>
    <row r="456" spans="1:2">
      <c r="A456" s="43" t="s">
        <v>319</v>
      </c>
      <c r="B456" s="40">
        <v>2.8815986355312199E-4</v>
      </c>
    </row>
    <row r="457" spans="1:2">
      <c r="A457" s="43" t="s">
        <v>89</v>
      </c>
      <c r="B457" s="40">
        <v>5.8372345228633899E-4</v>
      </c>
    </row>
    <row r="458" spans="1:2">
      <c r="A458" s="43" t="s">
        <v>320</v>
      </c>
      <c r="B458" s="40">
        <v>2.8808688751685098E-4</v>
      </c>
    </row>
    <row r="459" spans="1:2">
      <c r="A459" s="43" t="s">
        <v>152</v>
      </c>
      <c r="B459" s="40">
        <v>2.53969779965583E-4</v>
      </c>
    </row>
    <row r="460" spans="1:2">
      <c r="A460" s="43" t="s">
        <v>321</v>
      </c>
      <c r="B460" s="40">
        <v>1.46572502077181E-4</v>
      </c>
    </row>
    <row r="461" spans="1:2">
      <c r="A461" s="43" t="s">
        <v>322</v>
      </c>
      <c r="B461" s="40">
        <v>2.7242293436714299E-4</v>
      </c>
    </row>
    <row r="462" spans="1:2">
      <c r="A462" s="43" t="s">
        <v>323</v>
      </c>
      <c r="B462" s="40">
        <v>1.7922815925589799E-4</v>
      </c>
    </row>
    <row r="463" spans="1:2">
      <c r="A463" s="43" t="s">
        <v>87</v>
      </c>
      <c r="B463" s="40">
        <v>2.21286919110788E-4</v>
      </c>
    </row>
    <row r="464" spans="1:2">
      <c r="A464" s="43" t="s">
        <v>90</v>
      </c>
      <c r="B464" s="40">
        <v>3.3330348984453301E-4</v>
      </c>
    </row>
    <row r="465" spans="1:2">
      <c r="A465" s="43" t="s">
        <v>94</v>
      </c>
      <c r="B465" s="40">
        <v>2.4173711069267601E-4</v>
      </c>
    </row>
    <row r="466" spans="1:2">
      <c r="A466" s="43" t="s">
        <v>82</v>
      </c>
      <c r="B466" s="40">
        <v>1.8436804730104599E-4</v>
      </c>
    </row>
    <row r="467" spans="1:2">
      <c r="A467" s="43" t="s">
        <v>101</v>
      </c>
      <c r="B467" s="40">
        <v>1.6096116897416801E-4</v>
      </c>
    </row>
    <row r="468" spans="1:2">
      <c r="A468" s="43" t="s">
        <v>125</v>
      </c>
      <c r="B468" s="40">
        <v>1.9783800273003599E-4</v>
      </c>
    </row>
    <row r="469" spans="1:2">
      <c r="A469" s="43" t="s">
        <v>126</v>
      </c>
      <c r="B469" s="40">
        <v>9.1374598860871899E-5</v>
      </c>
    </row>
    <row r="470" spans="1:2">
      <c r="A470" s="43" t="s">
        <v>134</v>
      </c>
      <c r="B470" s="40">
        <v>2.4622324151349502E-4</v>
      </c>
    </row>
    <row r="471" spans="1:2">
      <c r="A471" s="43" t="s">
        <v>234</v>
      </c>
      <c r="B471" s="40">
        <v>3.9381252395114002E-4</v>
      </c>
    </row>
    <row r="472" spans="1:2">
      <c r="A472" s="43" t="s">
        <v>324</v>
      </c>
      <c r="B472" s="40">
        <v>1.8101149752481699E-4</v>
      </c>
    </row>
    <row r="473" spans="1:2">
      <c r="A473" s="43" t="s">
        <v>154</v>
      </c>
      <c r="B473" s="40">
        <v>1.7979330347713199E-4</v>
      </c>
    </row>
    <row r="474" spans="1:2">
      <c r="A474" s="43" t="s">
        <v>325</v>
      </c>
      <c r="B474" s="40">
        <v>6.1980890843304896E-4</v>
      </c>
    </row>
    <row r="475" spans="1:2">
      <c r="A475" s="43" t="s">
        <v>219</v>
      </c>
      <c r="B475" s="40">
        <v>4.1368375625563399E-4</v>
      </c>
    </row>
    <row r="476" spans="1:2">
      <c r="A476" s="43" t="s">
        <v>173</v>
      </c>
      <c r="B476" s="40">
        <v>1.3154789046745599E-4</v>
      </c>
    </row>
    <row r="477" spans="1:2">
      <c r="A477" s="43" t="s">
        <v>326</v>
      </c>
      <c r="B477" s="40">
        <v>1.5918692023663599E-4</v>
      </c>
    </row>
    <row r="478" spans="1:2">
      <c r="A478" s="43" t="s">
        <v>133</v>
      </c>
      <c r="B478" s="40">
        <v>4.6337524758036899E-4</v>
      </c>
    </row>
    <row r="479" spans="1:2">
      <c r="A479" s="43" t="s">
        <v>132</v>
      </c>
      <c r="B479" s="40">
        <v>8.3899075325234501E-4</v>
      </c>
    </row>
    <row r="480" spans="1:2">
      <c r="A480" s="43" t="s">
        <v>327</v>
      </c>
      <c r="B480" s="40">
        <v>1.9411468544791501E-4</v>
      </c>
    </row>
    <row r="481" spans="1:2">
      <c r="A481" s="43" t="s">
        <v>190</v>
      </c>
      <c r="B481" s="40">
        <v>9.9021399008583497E-5</v>
      </c>
    </row>
    <row r="482" spans="1:2">
      <c r="A482" s="43" t="s">
        <v>165</v>
      </c>
      <c r="B482" s="40">
        <v>1.32303833438743E-4</v>
      </c>
    </row>
    <row r="483" spans="1:2">
      <c r="A483" s="43" t="s">
        <v>328</v>
      </c>
      <c r="B483" s="40">
        <v>1.17251066520812E-4</v>
      </c>
    </row>
    <row r="484" spans="1:2">
      <c r="A484" s="43" t="s">
        <v>160</v>
      </c>
      <c r="B484" s="40">
        <v>1.73504178510735E-4</v>
      </c>
    </row>
    <row r="485" spans="1:2">
      <c r="A485" s="43" t="s">
        <v>169</v>
      </c>
      <c r="B485" s="40">
        <v>1.4624047532590801E-4</v>
      </c>
    </row>
    <row r="486" spans="1:2">
      <c r="A486" s="43" t="s">
        <v>329</v>
      </c>
      <c r="B486" s="40">
        <v>1.8430994317117501E-3</v>
      </c>
    </row>
    <row r="487" spans="1:2">
      <c r="A487" s="43" t="s">
        <v>330</v>
      </c>
      <c r="B487" s="40">
        <v>4.5915903845058001E-4</v>
      </c>
    </row>
    <row r="488" spans="1:2">
      <c r="A488" s="43" t="s">
        <v>150</v>
      </c>
      <c r="B488" s="40">
        <v>6.9813314876405498E-4</v>
      </c>
    </row>
    <row r="489" spans="1:2">
      <c r="A489" s="43" t="s">
        <v>140</v>
      </c>
      <c r="B489" s="40">
        <v>1.2032980248552E-4</v>
      </c>
    </row>
    <row r="490" spans="1:2">
      <c r="A490" s="43" t="s">
        <v>331</v>
      </c>
      <c r="B490" s="40">
        <v>8.5690273896221405E-5</v>
      </c>
    </row>
    <row r="491" spans="1:2">
      <c r="A491" s="43" t="s">
        <v>142</v>
      </c>
      <c r="B491" s="40">
        <v>1.5953121990601601E-4</v>
      </c>
    </row>
    <row r="492" spans="1:2">
      <c r="A492" s="43" t="s">
        <v>332</v>
      </c>
      <c r="B492" s="40">
        <v>1.3408117941004401E-4</v>
      </c>
    </row>
    <row r="493" spans="1:2">
      <c r="A493" s="43" t="s">
        <v>333</v>
      </c>
      <c r="B493" s="40">
        <v>1.7270742253927801E-4</v>
      </c>
    </row>
    <row r="494" spans="1:2">
      <c r="A494" s="43" t="s">
        <v>334</v>
      </c>
      <c r="B494" s="40">
        <v>1.5740430761049999E-4</v>
      </c>
    </row>
    <row r="495" spans="1:2">
      <c r="A495" s="43" t="s">
        <v>335</v>
      </c>
      <c r="B495" s="40">
        <v>1.1560552369626E-4</v>
      </c>
    </row>
    <row r="496" spans="1:2">
      <c r="A496" s="43" t="s">
        <v>336</v>
      </c>
      <c r="B496" s="40">
        <v>2.1329899787379499E-4</v>
      </c>
    </row>
    <row r="497" spans="1:2">
      <c r="A497" s="43" t="s">
        <v>337</v>
      </c>
      <c r="B497" s="40">
        <v>1.01459236774059E-4</v>
      </c>
    </row>
    <row r="498" spans="1:2">
      <c r="A498" s="43" t="s">
        <v>338</v>
      </c>
      <c r="B498" s="40">
        <v>1.0828964063666499E-4</v>
      </c>
    </row>
    <row r="499" spans="1:2">
      <c r="A499" s="43" t="s">
        <v>339</v>
      </c>
      <c r="B499" s="40">
        <v>2.3891685819187701E-4</v>
      </c>
    </row>
    <row r="500" spans="1:2">
      <c r="A500" s="43" t="s">
        <v>340</v>
      </c>
      <c r="B500" s="40">
        <v>1.3782992892101399E-4</v>
      </c>
    </row>
    <row r="501" spans="1:2">
      <c r="A501" s="43" t="s">
        <v>341</v>
      </c>
      <c r="B501" s="40">
        <v>6.5889773886861405E-5</v>
      </c>
    </row>
    <row r="502" spans="1:2">
      <c r="A502" s="43" t="s">
        <v>342</v>
      </c>
      <c r="B502" s="40">
        <v>8.3250596301136104E-5</v>
      </c>
    </row>
    <row r="503" spans="1:2">
      <c r="A503" s="43" t="s">
        <v>343</v>
      </c>
      <c r="B503" s="40">
        <v>1.4476978251170501E-4</v>
      </c>
    </row>
    <row r="504" spans="1:2">
      <c r="A504" s="43" t="s">
        <v>344</v>
      </c>
      <c r="B504" s="40">
        <v>9.0988016740602099E-5</v>
      </c>
    </row>
    <row r="505" spans="1:2">
      <c r="A505" s="43" t="s">
        <v>345</v>
      </c>
      <c r="B505" s="40">
        <v>1.0916971520976299E-4</v>
      </c>
    </row>
    <row r="506" spans="1:2">
      <c r="A506" s="43" t="s">
        <v>346</v>
      </c>
      <c r="B506" s="40">
        <v>1.07206144858949E-4</v>
      </c>
    </row>
    <row r="507" spans="1:2">
      <c r="A507" s="43" t="s">
        <v>347</v>
      </c>
      <c r="B507" s="40">
        <v>9.6305357477517104E-5</v>
      </c>
    </row>
    <row r="508" spans="1:2">
      <c r="A508" s="43" t="s">
        <v>348</v>
      </c>
      <c r="B508" s="40">
        <v>1.29789743274594E-4</v>
      </c>
    </row>
    <row r="509" spans="1:2">
      <c r="A509" s="43" t="s">
        <v>235</v>
      </c>
      <c r="B509" s="40">
        <v>9.8223089726800898E-5</v>
      </c>
    </row>
    <row r="510" spans="1:2">
      <c r="A510" s="43" t="s">
        <v>276</v>
      </c>
      <c r="B510" s="40">
        <v>8.75535292208143E-5</v>
      </c>
    </row>
    <row r="511" spans="1:2">
      <c r="A511" s="43" t="s">
        <v>193</v>
      </c>
      <c r="B511" s="40">
        <v>1.81334312242693E-3</v>
      </c>
    </row>
    <row r="512" spans="1:2">
      <c r="A512" s="43" t="s">
        <v>199</v>
      </c>
      <c r="B512" s="40">
        <v>1.6495583889185E-3</v>
      </c>
    </row>
    <row r="513" spans="1:2">
      <c r="A513" s="43" t="s">
        <v>205</v>
      </c>
      <c r="B513" s="40">
        <v>5.2202933843232299E-4</v>
      </c>
    </row>
    <row r="514" spans="1:2">
      <c r="A514" s="43" t="s">
        <v>202</v>
      </c>
      <c r="B514" s="40">
        <v>8.1088028214834705E-4</v>
      </c>
    </row>
    <row r="515" spans="1:2">
      <c r="A515" s="43" t="s">
        <v>209</v>
      </c>
      <c r="B515" s="40">
        <v>2.1634600555183199E-4</v>
      </c>
    </row>
    <row r="516" spans="1:2">
      <c r="A516" s="43" t="s">
        <v>197</v>
      </c>
      <c r="B516" s="40">
        <v>2.1767459002886499E-4</v>
      </c>
    </row>
    <row r="517" spans="1:2">
      <c r="A517" s="43" t="s">
        <v>349</v>
      </c>
      <c r="B517" s="40">
        <v>1.55696551277535E-4</v>
      </c>
    </row>
    <row r="518" spans="1:2">
      <c r="A518" s="43" t="s">
        <v>350</v>
      </c>
      <c r="B518" s="40">
        <v>1.7709815444404199E-4</v>
      </c>
    </row>
    <row r="519" spans="1:2">
      <c r="A519" s="43" t="s">
        <v>351</v>
      </c>
      <c r="B519" s="40">
        <v>6.8257427748858002E-5</v>
      </c>
    </row>
    <row r="520" spans="1:2">
      <c r="A520" s="43" t="s">
        <v>352</v>
      </c>
      <c r="B520" s="40">
        <v>5.5276259038110898E-5</v>
      </c>
    </row>
    <row r="521" spans="1:2">
      <c r="A521" s="43" t="s">
        <v>353</v>
      </c>
      <c r="B521" s="40">
        <v>3.59388633311674E-5</v>
      </c>
    </row>
    <row r="522" spans="1:2">
      <c r="A522" s="43" t="s">
        <v>354</v>
      </c>
      <c r="B522" s="40">
        <v>4.0180647813054398E-5</v>
      </c>
    </row>
    <row r="523" spans="1:2">
      <c r="A523" s="43" t="s">
        <v>355</v>
      </c>
      <c r="B523" s="40">
        <v>2.9038819929717501E-5</v>
      </c>
    </row>
    <row r="524" spans="1:2">
      <c r="A524" s="43" t="s">
        <v>253</v>
      </c>
      <c r="B524" s="40">
        <v>2.9774278329510701E-5</v>
      </c>
    </row>
    <row r="525" spans="1:2">
      <c r="A525" s="43" t="s">
        <v>260</v>
      </c>
      <c r="B525" s="40">
        <v>3.1499363792990501E-5</v>
      </c>
    </row>
    <row r="526" spans="1:2">
      <c r="A526" s="43" t="s">
        <v>356</v>
      </c>
      <c r="B526" s="40">
        <v>8.1188736822408096E-5</v>
      </c>
    </row>
    <row r="527" spans="1:2">
      <c r="A527" s="43" t="s">
        <v>357</v>
      </c>
      <c r="B527" s="40">
        <v>4.0120799665927201E-5</v>
      </c>
    </row>
    <row r="528" spans="1:2">
      <c r="A528" s="43" t="s">
        <v>167</v>
      </c>
      <c r="B528" s="40">
        <v>5.4328844022477301E-5</v>
      </c>
    </row>
    <row r="529" spans="1:2">
      <c r="A529" s="43" t="s">
        <v>128</v>
      </c>
      <c r="B529" s="40">
        <v>5.8936399512656897E-5</v>
      </c>
    </row>
    <row r="530" spans="1:2">
      <c r="A530" s="43" t="s">
        <v>358</v>
      </c>
      <c r="B530" s="40">
        <v>1.20016191811748E-4</v>
      </c>
    </row>
    <row r="531" spans="1:2">
      <c r="A531" s="43" t="s">
        <v>268</v>
      </c>
      <c r="B531" s="40">
        <v>5.5162550217499002E-5</v>
      </c>
    </row>
    <row r="532" spans="1:2">
      <c r="A532" s="43" t="s">
        <v>156</v>
      </c>
      <c r="B532" s="40">
        <v>5.0620074646983798E-5</v>
      </c>
    </row>
    <row r="533" spans="1:2">
      <c r="A533" s="43" t="s">
        <v>359</v>
      </c>
      <c r="B533" s="40">
        <v>7.9149640560297998E-5</v>
      </c>
    </row>
    <row r="534" spans="1:2">
      <c r="A534" s="43" t="s">
        <v>360</v>
      </c>
      <c r="B534" s="40">
        <v>3.1201166973153398E-5</v>
      </c>
    </row>
    <row r="535" spans="1:2">
      <c r="A535" s="43" t="s">
        <v>361</v>
      </c>
      <c r="B535" s="40">
        <v>6.9243030430243694E-5</v>
      </c>
    </row>
    <row r="536" spans="1:2">
      <c r="A536" s="43" t="s">
        <v>226</v>
      </c>
      <c r="B536" s="40">
        <v>5.2516034752206799E-5</v>
      </c>
    </row>
    <row r="537" spans="1:2">
      <c r="A537" s="43" t="s">
        <v>362</v>
      </c>
      <c r="B537" s="40">
        <v>5.05135625216514E-5</v>
      </c>
    </row>
    <row r="538" spans="1:2">
      <c r="A538" s="43" t="s">
        <v>363</v>
      </c>
      <c r="B538" s="40">
        <v>9.8108930097961204E-5</v>
      </c>
    </row>
    <row r="539" spans="1:2">
      <c r="A539" s="43" t="s">
        <v>364</v>
      </c>
      <c r="B539" s="40">
        <v>5.2344475160434103E-5</v>
      </c>
    </row>
    <row r="540" spans="1:2">
      <c r="A540" s="43" t="s">
        <v>146</v>
      </c>
      <c r="B540" s="40">
        <v>7.6233566213980704E-5</v>
      </c>
    </row>
    <row r="541" spans="1:2">
      <c r="A541" s="43" t="s">
        <v>144</v>
      </c>
      <c r="B541" s="40">
        <v>6.1464811934113902E-5</v>
      </c>
    </row>
    <row r="542" spans="1:2">
      <c r="A542" s="43" t="s">
        <v>275</v>
      </c>
      <c r="B542" s="40">
        <v>6.2235853667179795E-5</v>
      </c>
    </row>
    <row r="543" spans="1:2">
      <c r="A543" s="43" t="s">
        <v>365</v>
      </c>
      <c r="B543" s="40">
        <v>9.5774710652273093E-5</v>
      </c>
    </row>
    <row r="544" spans="1:2">
      <c r="A544" s="43" t="s">
        <v>366</v>
      </c>
      <c r="B544" s="40">
        <v>4.8364818460676599E-5</v>
      </c>
    </row>
    <row r="545" spans="1:2">
      <c r="A545" s="43" t="s">
        <v>238</v>
      </c>
      <c r="B545" s="40">
        <v>3.824755326939E-5</v>
      </c>
    </row>
    <row r="546" spans="1:2">
      <c r="A546" s="43" t="s">
        <v>240</v>
      </c>
      <c r="B546" s="40">
        <v>5.6504860152661899E-5</v>
      </c>
    </row>
    <row r="547" spans="1:2">
      <c r="A547" s="43" t="s">
        <v>242</v>
      </c>
      <c r="B547" s="40">
        <v>9.3256242008266403E-5</v>
      </c>
    </row>
    <row r="548" spans="1:2">
      <c r="A548" s="43" t="s">
        <v>244</v>
      </c>
      <c r="B548" s="40">
        <v>8.2876669036578793E-5</v>
      </c>
    </row>
    <row r="549" spans="1:2">
      <c r="A549" s="43" t="s">
        <v>184</v>
      </c>
      <c r="B549" s="40">
        <v>6.5598012079341302E-5</v>
      </c>
    </row>
    <row r="550" spans="1:2">
      <c r="A550" s="43" t="s">
        <v>183</v>
      </c>
      <c r="B550" s="40">
        <v>4.2735705438346799E-5</v>
      </c>
    </row>
    <row r="551" spans="1:2">
      <c r="A551" s="43" t="s">
        <v>367</v>
      </c>
      <c r="B551" s="40">
        <v>7.3897970134956405E-5</v>
      </c>
    </row>
    <row r="552" spans="1:2">
      <c r="A552" s="43" t="s">
        <v>224</v>
      </c>
      <c r="B552" s="40">
        <v>6.4416922067432405E-5</v>
      </c>
    </row>
    <row r="553" spans="1:2">
      <c r="A553" s="43" t="s">
        <v>222</v>
      </c>
      <c r="B553" s="40">
        <v>1.10108923343847E-4</v>
      </c>
    </row>
    <row r="554" spans="1:2">
      <c r="A554" s="43" t="s">
        <v>228</v>
      </c>
      <c r="B554" s="40">
        <v>4.2448171015173903E-5</v>
      </c>
    </row>
    <row r="555" spans="1:2">
      <c r="A555" s="43" t="s">
        <v>139</v>
      </c>
      <c r="B555" s="40">
        <v>8.8923239838230102E-5</v>
      </c>
    </row>
    <row r="556" spans="1:2">
      <c r="A556" s="43" t="s">
        <v>175</v>
      </c>
      <c r="B556" s="40">
        <v>5.4382484929733503E-5</v>
      </c>
    </row>
    <row r="557" spans="1:2">
      <c r="A557" s="43" t="s">
        <v>368</v>
      </c>
      <c r="B557" s="40">
        <v>8.0656312643630801E-5</v>
      </c>
    </row>
  </sheetData>
  <mergeCells count="28"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3"/>
  <sheetViews>
    <sheetView showGridLines="0" topLeftCell="A2" workbookViewId="0">
      <selection activeCell="E7" sqref="E7:I7"/>
    </sheetView>
  </sheetViews>
  <sheetFormatPr defaultRowHeight="12.75"/>
  <cols>
    <col min="1" max="3" width="27.42578125" style="4" customWidth="1"/>
    <col min="4" max="4" width="2.42578125" style="4" customWidth="1"/>
    <col min="5" max="16384" width="9.140625" style="4"/>
  </cols>
  <sheetData>
    <row r="1" spans="1:9" hidden="1">
      <c r="A1" s="14" t="e">
        <f ca="1">DotStatQuery(B1)</f>
        <v>#NAME?</v>
      </c>
      <c r="B1" s="14" t="s">
        <v>310</v>
      </c>
    </row>
    <row r="2" spans="1:9" ht="34.5">
      <c r="A2" s="13" t="s">
        <v>309</v>
      </c>
    </row>
    <row r="3" spans="1:9" ht="31.5">
      <c r="A3" s="63" t="s">
        <v>308</v>
      </c>
      <c r="B3" s="64"/>
      <c r="C3" s="64"/>
      <c r="D3" s="65"/>
      <c r="E3" s="12" t="s">
        <v>307</v>
      </c>
      <c r="F3" s="12" t="s">
        <v>306</v>
      </c>
      <c r="G3" s="12" t="s">
        <v>305</v>
      </c>
      <c r="H3" s="12" t="s">
        <v>304</v>
      </c>
      <c r="I3" s="12" t="s">
        <v>303</v>
      </c>
    </row>
    <row r="4" spans="1:9">
      <c r="A4" s="63" t="s">
        <v>302</v>
      </c>
      <c r="B4" s="64"/>
      <c r="C4" s="64"/>
      <c r="D4" s="65"/>
      <c r="E4" s="66" t="s">
        <v>301</v>
      </c>
      <c r="F4" s="67"/>
      <c r="G4" s="67"/>
      <c r="H4" s="67"/>
      <c r="I4" s="68"/>
    </row>
    <row r="5" spans="1:9">
      <c r="A5" s="69" t="s">
        <v>0</v>
      </c>
      <c r="B5" s="70"/>
      <c r="C5" s="70"/>
      <c r="D5" s="71"/>
      <c r="E5" s="72" t="s">
        <v>1</v>
      </c>
      <c r="F5" s="73"/>
      <c r="G5" s="73"/>
      <c r="H5" s="73"/>
      <c r="I5" s="74"/>
    </row>
    <row r="6" spans="1:9" ht="13.5">
      <c r="A6" s="75" t="s">
        <v>2</v>
      </c>
      <c r="B6" s="76"/>
      <c r="C6" s="77"/>
      <c r="D6" s="9" t="s">
        <v>3</v>
      </c>
      <c r="E6" s="9" t="s">
        <v>3</v>
      </c>
      <c r="F6" s="9" t="s">
        <v>3</v>
      </c>
      <c r="G6" s="9" t="s">
        <v>3</v>
      </c>
      <c r="H6" s="9" t="s">
        <v>3</v>
      </c>
      <c r="I6" s="9" t="s">
        <v>3</v>
      </c>
    </row>
    <row r="7" spans="1:9" ht="13.5">
      <c r="A7" s="78" t="s">
        <v>4</v>
      </c>
      <c r="B7" s="79"/>
      <c r="C7" s="80"/>
      <c r="D7" s="9" t="s">
        <v>3</v>
      </c>
      <c r="E7" s="10">
        <v>1057.3</v>
      </c>
      <c r="F7" s="10">
        <v>1082.2</v>
      </c>
      <c r="G7" s="10">
        <v>828</v>
      </c>
      <c r="H7" s="10">
        <v>941.6</v>
      </c>
      <c r="I7" s="10">
        <v>921.1</v>
      </c>
    </row>
    <row r="8" spans="1:9" ht="13.5">
      <c r="A8" s="81" t="s">
        <v>4</v>
      </c>
      <c r="B8" s="84" t="s">
        <v>5</v>
      </c>
      <c r="C8" s="85"/>
      <c r="D8" s="9" t="s">
        <v>3</v>
      </c>
      <c r="E8" s="8">
        <v>184.2</v>
      </c>
      <c r="F8" s="8">
        <v>178.8</v>
      </c>
      <c r="G8" s="8">
        <v>140.80000000000001</v>
      </c>
      <c r="H8" s="8">
        <v>160</v>
      </c>
      <c r="I8" s="8">
        <v>158.5</v>
      </c>
    </row>
    <row r="9" spans="1:9" ht="13.5">
      <c r="A9" s="82"/>
      <c r="B9" s="86" t="s">
        <v>5</v>
      </c>
      <c r="C9" s="11" t="s">
        <v>6</v>
      </c>
      <c r="D9" s="9" t="s">
        <v>3</v>
      </c>
      <c r="E9" s="10">
        <v>20</v>
      </c>
      <c r="F9" s="10">
        <v>19.3</v>
      </c>
      <c r="G9" s="10">
        <v>16.100000000000001</v>
      </c>
      <c r="H9" s="10">
        <v>20</v>
      </c>
      <c r="I9" s="10">
        <v>19.8</v>
      </c>
    </row>
    <row r="10" spans="1:9" ht="13.5">
      <c r="A10" s="82"/>
      <c r="B10" s="87"/>
      <c r="C10" s="11" t="s">
        <v>7</v>
      </c>
      <c r="D10" s="9" t="s">
        <v>3</v>
      </c>
      <c r="E10" s="8">
        <v>25.4</v>
      </c>
      <c r="F10" s="8">
        <v>23.4</v>
      </c>
      <c r="G10" s="8">
        <v>21.4</v>
      </c>
      <c r="H10" s="8">
        <v>23.7</v>
      </c>
      <c r="I10" s="8">
        <v>25.1</v>
      </c>
    </row>
    <row r="11" spans="1:9" ht="13.5">
      <c r="A11" s="82"/>
      <c r="B11" s="87"/>
      <c r="C11" s="11" t="s">
        <v>8</v>
      </c>
      <c r="D11" s="9" t="s">
        <v>3</v>
      </c>
      <c r="E11" s="10">
        <v>83.9</v>
      </c>
      <c r="F11" s="10">
        <v>78.8</v>
      </c>
      <c r="G11" s="10">
        <v>67.3</v>
      </c>
      <c r="H11" s="10">
        <v>69.099999999999994</v>
      </c>
      <c r="I11" s="10">
        <v>69.400000000000006</v>
      </c>
    </row>
    <row r="12" spans="1:9" ht="13.5">
      <c r="A12" s="82"/>
      <c r="B12" s="87"/>
      <c r="C12" s="11" t="s">
        <v>9</v>
      </c>
      <c r="D12" s="9" t="s">
        <v>3</v>
      </c>
      <c r="E12" s="8">
        <v>8.5</v>
      </c>
      <c r="F12" s="8">
        <v>8.6</v>
      </c>
      <c r="G12" s="8">
        <v>7.9</v>
      </c>
      <c r="H12" s="8">
        <v>8.6999999999999993</v>
      </c>
      <c r="I12" s="8">
        <v>8.9</v>
      </c>
    </row>
    <row r="13" spans="1:9" ht="21">
      <c r="A13" s="82"/>
      <c r="B13" s="88"/>
      <c r="C13" s="11" t="s">
        <v>10</v>
      </c>
      <c r="D13" s="9" t="s">
        <v>3</v>
      </c>
      <c r="E13" s="10">
        <v>46.5</v>
      </c>
      <c r="F13" s="10">
        <v>48.7</v>
      </c>
      <c r="G13" s="10">
        <v>28.1</v>
      </c>
      <c r="H13" s="10">
        <v>38.5</v>
      </c>
      <c r="I13" s="10">
        <v>35.200000000000003</v>
      </c>
    </row>
    <row r="14" spans="1:9" ht="13.5">
      <c r="A14" s="82"/>
      <c r="B14" s="84" t="s">
        <v>11</v>
      </c>
      <c r="C14" s="85"/>
      <c r="D14" s="9" t="s">
        <v>3</v>
      </c>
      <c r="E14" s="8">
        <v>26.9</v>
      </c>
      <c r="F14" s="8">
        <v>32.700000000000003</v>
      </c>
      <c r="G14" s="8">
        <v>22.1</v>
      </c>
      <c r="H14" s="8">
        <v>31.3</v>
      </c>
      <c r="I14" s="8">
        <v>32.9</v>
      </c>
    </row>
    <row r="15" spans="1:9" ht="13.5">
      <c r="A15" s="82"/>
      <c r="B15" s="86" t="s">
        <v>11</v>
      </c>
      <c r="C15" s="11" t="s">
        <v>12</v>
      </c>
      <c r="D15" s="9" t="s">
        <v>3</v>
      </c>
      <c r="E15" s="10">
        <v>18.2</v>
      </c>
      <c r="F15" s="10">
        <v>24.5</v>
      </c>
      <c r="G15" s="10">
        <v>15.7</v>
      </c>
      <c r="H15" s="10">
        <v>22.4</v>
      </c>
      <c r="I15" s="10">
        <v>25.4</v>
      </c>
    </row>
    <row r="16" spans="1:9" ht="13.5">
      <c r="A16" s="82"/>
      <c r="B16" s="87"/>
      <c r="C16" s="11" t="s">
        <v>13</v>
      </c>
      <c r="D16" s="9" t="s">
        <v>3</v>
      </c>
      <c r="E16" s="8">
        <v>8.6</v>
      </c>
      <c r="F16" s="8">
        <v>8.1999999999999993</v>
      </c>
      <c r="G16" s="8">
        <v>6.5</v>
      </c>
      <c r="H16" s="8">
        <v>8.8000000000000007</v>
      </c>
      <c r="I16" s="8">
        <v>7.5</v>
      </c>
    </row>
    <row r="17" spans="1:9" ht="13.5">
      <c r="A17" s="82"/>
      <c r="B17" s="88"/>
      <c r="C17" s="11" t="s">
        <v>14</v>
      </c>
      <c r="D17" s="9" t="s">
        <v>3</v>
      </c>
      <c r="E17" s="10" t="s">
        <v>15</v>
      </c>
      <c r="F17" s="10" t="s">
        <v>15</v>
      </c>
      <c r="G17" s="10" t="s">
        <v>15</v>
      </c>
      <c r="H17" s="10" t="s">
        <v>15</v>
      </c>
      <c r="I17" s="10" t="s">
        <v>15</v>
      </c>
    </row>
    <row r="18" spans="1:9" ht="13.5">
      <c r="A18" s="82"/>
      <c r="B18" s="84" t="s">
        <v>16</v>
      </c>
      <c r="C18" s="85"/>
      <c r="D18" s="9" t="s">
        <v>3</v>
      </c>
      <c r="E18" s="8">
        <v>39</v>
      </c>
      <c r="F18" s="8">
        <v>31.1</v>
      </c>
      <c r="G18" s="8">
        <v>27.4</v>
      </c>
      <c r="H18" s="8">
        <v>43</v>
      </c>
      <c r="I18" s="8">
        <v>31.2</v>
      </c>
    </row>
    <row r="19" spans="1:9" ht="13.5">
      <c r="A19" s="82"/>
      <c r="B19" s="86" t="s">
        <v>16</v>
      </c>
      <c r="C19" s="11" t="s">
        <v>17</v>
      </c>
      <c r="D19" s="9" t="s">
        <v>3</v>
      </c>
      <c r="E19" s="10">
        <v>32</v>
      </c>
      <c r="F19" s="10">
        <v>26.2</v>
      </c>
      <c r="G19" s="10">
        <v>21.7</v>
      </c>
      <c r="H19" s="10">
        <v>35.200000000000003</v>
      </c>
      <c r="I19" s="10">
        <v>26.5</v>
      </c>
    </row>
    <row r="20" spans="1:9" ht="13.5">
      <c r="A20" s="82"/>
      <c r="B20" s="88"/>
      <c r="C20" s="11" t="s">
        <v>18</v>
      </c>
      <c r="D20" s="9" t="s">
        <v>3</v>
      </c>
      <c r="E20" s="8">
        <v>6.9</v>
      </c>
      <c r="F20" s="8">
        <v>4.9000000000000004</v>
      </c>
      <c r="G20" s="8">
        <v>5.8</v>
      </c>
      <c r="H20" s="8">
        <v>7.8</v>
      </c>
      <c r="I20" s="8">
        <v>4.7</v>
      </c>
    </row>
    <row r="21" spans="1:9" ht="13.5">
      <c r="A21" s="82"/>
      <c r="B21" s="84" t="s">
        <v>19</v>
      </c>
      <c r="C21" s="85"/>
      <c r="D21" s="9" t="s">
        <v>3</v>
      </c>
      <c r="E21" s="10">
        <v>236.4</v>
      </c>
      <c r="F21" s="10">
        <v>290.3</v>
      </c>
      <c r="G21" s="10">
        <v>178.4</v>
      </c>
      <c r="H21" s="10">
        <v>196.9</v>
      </c>
      <c r="I21" s="10">
        <v>191.9</v>
      </c>
    </row>
    <row r="22" spans="1:9" ht="13.5">
      <c r="A22" s="82"/>
      <c r="B22" s="86" t="s">
        <v>19</v>
      </c>
      <c r="C22" s="11" t="s">
        <v>20</v>
      </c>
      <c r="D22" s="9" t="s">
        <v>3</v>
      </c>
      <c r="E22" s="8">
        <v>97.6</v>
      </c>
      <c r="F22" s="8">
        <v>65.900000000000006</v>
      </c>
      <c r="G22" s="8">
        <v>49.8</v>
      </c>
      <c r="H22" s="8">
        <v>60.6</v>
      </c>
      <c r="I22" s="8">
        <v>39.799999999999997</v>
      </c>
    </row>
    <row r="23" spans="1:9" ht="13.5">
      <c r="A23" s="82"/>
      <c r="B23" s="87"/>
      <c r="C23" s="11" t="s">
        <v>21</v>
      </c>
      <c r="D23" s="9" t="s">
        <v>3</v>
      </c>
      <c r="E23" s="10">
        <v>59.7</v>
      </c>
      <c r="F23" s="10">
        <v>63.4</v>
      </c>
      <c r="G23" s="10">
        <v>42.6</v>
      </c>
      <c r="H23" s="10">
        <v>59.5</v>
      </c>
      <c r="I23" s="10">
        <v>51</v>
      </c>
    </row>
    <row r="24" spans="1:9" ht="13.5">
      <c r="A24" s="82"/>
      <c r="B24" s="87"/>
      <c r="C24" s="11" t="s">
        <v>22</v>
      </c>
      <c r="D24" s="9" t="s">
        <v>3</v>
      </c>
      <c r="E24" s="8" t="s">
        <v>15</v>
      </c>
      <c r="F24" s="8" t="s">
        <v>15</v>
      </c>
      <c r="G24" s="8" t="s">
        <v>15</v>
      </c>
      <c r="H24" s="8" t="s">
        <v>15</v>
      </c>
      <c r="I24" s="8" t="s">
        <v>15</v>
      </c>
    </row>
    <row r="25" spans="1:9" ht="21">
      <c r="A25" s="82"/>
      <c r="B25" s="87"/>
      <c r="C25" s="11" t="s">
        <v>23</v>
      </c>
      <c r="D25" s="9" t="s">
        <v>3</v>
      </c>
      <c r="E25" s="10">
        <v>26.9</v>
      </c>
      <c r="F25" s="10">
        <v>27.2</v>
      </c>
      <c r="G25" s="10">
        <v>23.3</v>
      </c>
      <c r="H25" s="10">
        <v>21.2</v>
      </c>
      <c r="I25" s="10">
        <v>24.7</v>
      </c>
    </row>
    <row r="26" spans="1:9" ht="13.5">
      <c r="A26" s="82"/>
      <c r="B26" s="87"/>
      <c r="C26" s="11" t="s">
        <v>24</v>
      </c>
      <c r="D26" s="9" t="s">
        <v>3</v>
      </c>
      <c r="E26" s="8">
        <v>32.6</v>
      </c>
      <c r="F26" s="8">
        <v>40.6</v>
      </c>
      <c r="G26" s="8">
        <v>35.5</v>
      </c>
      <c r="H26" s="8">
        <v>39.1</v>
      </c>
      <c r="I26" s="8">
        <v>39.200000000000003</v>
      </c>
    </row>
    <row r="27" spans="1:9" ht="13.5">
      <c r="A27" s="82"/>
      <c r="B27" s="88"/>
      <c r="C27" s="11" t="s">
        <v>25</v>
      </c>
      <c r="D27" s="9" t="s">
        <v>3</v>
      </c>
      <c r="E27" s="10" t="s">
        <v>15</v>
      </c>
      <c r="F27" s="10" t="s">
        <v>15</v>
      </c>
      <c r="G27" s="10" t="s">
        <v>15</v>
      </c>
      <c r="H27" s="10" t="s">
        <v>15</v>
      </c>
      <c r="I27" s="10" t="s">
        <v>15</v>
      </c>
    </row>
    <row r="28" spans="1:9" ht="13.5">
      <c r="A28" s="82"/>
      <c r="B28" s="84" t="s">
        <v>26</v>
      </c>
      <c r="C28" s="85"/>
      <c r="D28" s="9" t="s">
        <v>3</v>
      </c>
      <c r="E28" s="8">
        <v>50.8</v>
      </c>
      <c r="F28" s="8">
        <v>54.5</v>
      </c>
      <c r="G28" s="8">
        <v>46.8</v>
      </c>
      <c r="H28" s="8">
        <v>47.3</v>
      </c>
      <c r="I28" s="8">
        <v>54.4</v>
      </c>
    </row>
    <row r="29" spans="1:9" ht="21">
      <c r="A29" s="82"/>
      <c r="B29" s="86" t="s">
        <v>26</v>
      </c>
      <c r="C29" s="11" t="s">
        <v>27</v>
      </c>
      <c r="D29" s="9" t="s">
        <v>3</v>
      </c>
      <c r="E29" s="10">
        <v>19.7</v>
      </c>
      <c r="F29" s="10">
        <v>20.8</v>
      </c>
      <c r="G29" s="10">
        <v>17.8</v>
      </c>
      <c r="H29" s="10">
        <v>15.4</v>
      </c>
      <c r="I29" s="10">
        <v>17.8</v>
      </c>
    </row>
    <row r="30" spans="1:9" ht="13.5">
      <c r="A30" s="82"/>
      <c r="B30" s="87"/>
      <c r="C30" s="11" t="s">
        <v>28</v>
      </c>
      <c r="D30" s="9" t="s">
        <v>3</v>
      </c>
      <c r="E30" s="8" t="s">
        <v>15</v>
      </c>
      <c r="F30" s="8" t="s">
        <v>15</v>
      </c>
      <c r="G30" s="8" t="s">
        <v>15</v>
      </c>
      <c r="H30" s="8" t="s">
        <v>15</v>
      </c>
      <c r="I30" s="8" t="s">
        <v>15</v>
      </c>
    </row>
    <row r="31" spans="1:9" ht="13.5">
      <c r="A31" s="82"/>
      <c r="B31" s="87"/>
      <c r="C31" s="11" t="s">
        <v>29</v>
      </c>
      <c r="D31" s="9" t="s">
        <v>3</v>
      </c>
      <c r="E31" s="10">
        <v>8.9</v>
      </c>
      <c r="F31" s="10">
        <v>10.7</v>
      </c>
      <c r="G31" s="10">
        <v>10.9</v>
      </c>
      <c r="H31" s="10">
        <v>12.1</v>
      </c>
      <c r="I31" s="10">
        <v>13.5</v>
      </c>
    </row>
    <row r="32" spans="1:9" ht="21">
      <c r="A32" s="82"/>
      <c r="B32" s="87"/>
      <c r="C32" s="11" t="s">
        <v>30</v>
      </c>
      <c r="D32" s="9" t="s">
        <v>3</v>
      </c>
      <c r="E32" s="8">
        <v>3.2</v>
      </c>
      <c r="F32" s="8">
        <v>3.2</v>
      </c>
      <c r="G32" s="8">
        <v>1.9</v>
      </c>
      <c r="H32" s="8">
        <v>3.2</v>
      </c>
      <c r="I32" s="8">
        <v>3.8</v>
      </c>
    </row>
    <row r="33" spans="1:9" ht="21">
      <c r="A33" s="82"/>
      <c r="B33" s="87"/>
      <c r="C33" s="11" t="s">
        <v>31</v>
      </c>
      <c r="D33" s="9" t="s">
        <v>3</v>
      </c>
      <c r="E33" s="10">
        <v>3.9</v>
      </c>
      <c r="F33" s="10">
        <v>6</v>
      </c>
      <c r="G33" s="10">
        <v>4.3</v>
      </c>
      <c r="H33" s="10">
        <v>5.4</v>
      </c>
      <c r="I33" s="10">
        <v>7</v>
      </c>
    </row>
    <row r="34" spans="1:9" ht="21">
      <c r="A34" s="82"/>
      <c r="B34" s="88"/>
      <c r="C34" s="11" t="s">
        <v>32</v>
      </c>
      <c r="D34" s="9" t="s">
        <v>3</v>
      </c>
      <c r="E34" s="8">
        <v>9.6</v>
      </c>
      <c r="F34" s="8">
        <v>8.9</v>
      </c>
      <c r="G34" s="8">
        <v>7.6</v>
      </c>
      <c r="H34" s="8">
        <v>8.1</v>
      </c>
      <c r="I34" s="8">
        <v>7.9</v>
      </c>
    </row>
    <row r="35" spans="1:9" ht="13.5">
      <c r="A35" s="82"/>
      <c r="B35" s="84" t="s">
        <v>33</v>
      </c>
      <c r="C35" s="85"/>
      <c r="D35" s="9" t="s">
        <v>3</v>
      </c>
      <c r="E35" s="10">
        <v>25.2</v>
      </c>
      <c r="F35" s="10">
        <v>25.8</v>
      </c>
      <c r="G35" s="10">
        <v>23.2</v>
      </c>
      <c r="H35" s="10">
        <v>20.5</v>
      </c>
      <c r="I35" s="10">
        <v>23.4</v>
      </c>
    </row>
    <row r="36" spans="1:9" ht="21">
      <c r="A36" s="82"/>
      <c r="B36" s="86" t="s">
        <v>33</v>
      </c>
      <c r="C36" s="11" t="s">
        <v>34</v>
      </c>
      <c r="D36" s="9" t="s">
        <v>3</v>
      </c>
      <c r="E36" s="8">
        <v>7.3</v>
      </c>
      <c r="F36" s="8">
        <v>7.5</v>
      </c>
      <c r="G36" s="8">
        <v>7</v>
      </c>
      <c r="H36" s="8">
        <v>6.7</v>
      </c>
      <c r="I36" s="8">
        <v>9.1</v>
      </c>
    </row>
    <row r="37" spans="1:9" ht="13.5">
      <c r="A37" s="82"/>
      <c r="B37" s="87"/>
      <c r="C37" s="11" t="s">
        <v>35</v>
      </c>
      <c r="D37" s="9" t="s">
        <v>3</v>
      </c>
      <c r="E37" s="10" t="s">
        <v>15</v>
      </c>
      <c r="F37" s="10" t="s">
        <v>15</v>
      </c>
      <c r="G37" s="10" t="s">
        <v>15</v>
      </c>
      <c r="H37" s="10" t="s">
        <v>15</v>
      </c>
      <c r="I37" s="10" t="s">
        <v>15</v>
      </c>
    </row>
    <row r="38" spans="1:9" ht="13.5">
      <c r="A38" s="82"/>
      <c r="B38" s="88"/>
      <c r="C38" s="11" t="s">
        <v>36</v>
      </c>
      <c r="D38" s="9" t="s">
        <v>3</v>
      </c>
      <c r="E38" s="8" t="s">
        <v>15</v>
      </c>
      <c r="F38" s="8" t="s">
        <v>15</v>
      </c>
      <c r="G38" s="8" t="s">
        <v>15</v>
      </c>
      <c r="H38" s="8" t="s">
        <v>15</v>
      </c>
      <c r="I38" s="8" t="s">
        <v>15</v>
      </c>
    </row>
    <row r="39" spans="1:9" ht="13.5">
      <c r="A39" s="82"/>
      <c r="B39" s="84" t="s">
        <v>37</v>
      </c>
      <c r="C39" s="85"/>
      <c r="D39" s="9" t="s">
        <v>3</v>
      </c>
      <c r="E39" s="10">
        <v>148.4</v>
      </c>
      <c r="F39" s="10">
        <v>130.69999999999999</v>
      </c>
      <c r="G39" s="10">
        <v>140.5</v>
      </c>
      <c r="H39" s="10">
        <v>127.5</v>
      </c>
      <c r="I39" s="10">
        <v>141.5</v>
      </c>
    </row>
    <row r="40" spans="1:9" ht="13.5">
      <c r="A40" s="82"/>
      <c r="B40" s="86" t="s">
        <v>37</v>
      </c>
      <c r="C40" s="11" t="s">
        <v>38</v>
      </c>
      <c r="D40" s="9" t="s">
        <v>3</v>
      </c>
      <c r="E40" s="8">
        <v>44.1</v>
      </c>
      <c r="F40" s="8">
        <v>41.4</v>
      </c>
      <c r="G40" s="8">
        <v>58.1</v>
      </c>
      <c r="H40" s="8">
        <v>42.4</v>
      </c>
      <c r="I40" s="8">
        <v>57</v>
      </c>
    </row>
    <row r="41" spans="1:9" ht="21">
      <c r="A41" s="82"/>
      <c r="B41" s="87"/>
      <c r="C41" s="11" t="s">
        <v>39</v>
      </c>
      <c r="D41" s="9" t="s">
        <v>3</v>
      </c>
      <c r="E41" s="10">
        <v>78.599999999999994</v>
      </c>
      <c r="F41" s="10">
        <v>59.9</v>
      </c>
      <c r="G41" s="10">
        <v>68.2</v>
      </c>
      <c r="H41" s="10">
        <v>63.5</v>
      </c>
      <c r="I41" s="10">
        <v>63.7</v>
      </c>
    </row>
    <row r="42" spans="1:9" ht="13.5">
      <c r="A42" s="82"/>
      <c r="B42" s="88"/>
      <c r="C42" s="11" t="s">
        <v>40</v>
      </c>
      <c r="D42" s="9" t="s">
        <v>3</v>
      </c>
      <c r="E42" s="8">
        <v>25.7</v>
      </c>
      <c r="F42" s="8">
        <v>29.5</v>
      </c>
      <c r="G42" s="8">
        <v>14.3</v>
      </c>
      <c r="H42" s="8">
        <v>21.6</v>
      </c>
      <c r="I42" s="8">
        <v>20.7</v>
      </c>
    </row>
    <row r="43" spans="1:9" ht="13.5">
      <c r="A43" s="82"/>
      <c r="B43" s="84" t="s">
        <v>41</v>
      </c>
      <c r="C43" s="85"/>
      <c r="D43" s="9" t="s">
        <v>3</v>
      </c>
      <c r="E43" s="10">
        <v>32.799999999999997</v>
      </c>
      <c r="F43" s="10">
        <v>33.9</v>
      </c>
      <c r="G43" s="10">
        <v>28.7</v>
      </c>
      <c r="H43" s="10">
        <v>29.5</v>
      </c>
      <c r="I43" s="10">
        <v>28.3</v>
      </c>
    </row>
    <row r="44" spans="1:9" ht="13.5">
      <c r="A44" s="82"/>
      <c r="B44" s="86" t="s">
        <v>41</v>
      </c>
      <c r="C44" s="11" t="s">
        <v>42</v>
      </c>
      <c r="D44" s="9" t="s">
        <v>3</v>
      </c>
      <c r="E44" s="8">
        <v>1.8</v>
      </c>
      <c r="F44" s="8">
        <v>1.4</v>
      </c>
      <c r="G44" s="8">
        <v>1</v>
      </c>
      <c r="H44" s="8">
        <v>1.5</v>
      </c>
      <c r="I44" s="8">
        <v>1.6</v>
      </c>
    </row>
    <row r="45" spans="1:9" ht="13.5">
      <c r="A45" s="82"/>
      <c r="B45" s="87"/>
      <c r="C45" s="11" t="s">
        <v>43</v>
      </c>
      <c r="D45" s="9" t="s">
        <v>3</v>
      </c>
      <c r="E45" s="10" t="s">
        <v>15</v>
      </c>
      <c r="F45" s="10" t="s">
        <v>15</v>
      </c>
      <c r="G45" s="10" t="s">
        <v>15</v>
      </c>
      <c r="H45" s="10" t="s">
        <v>15</v>
      </c>
      <c r="I45" s="10" t="s">
        <v>15</v>
      </c>
    </row>
    <row r="46" spans="1:9" ht="13.5">
      <c r="A46" s="82"/>
      <c r="B46" s="88"/>
      <c r="C46" s="11" t="s">
        <v>44</v>
      </c>
      <c r="D46" s="9" t="s">
        <v>3</v>
      </c>
      <c r="E46" s="8">
        <v>30.6</v>
      </c>
      <c r="F46" s="8">
        <v>31.7</v>
      </c>
      <c r="G46" s="8">
        <v>26.5</v>
      </c>
      <c r="H46" s="8">
        <v>26.6</v>
      </c>
      <c r="I46" s="8">
        <v>25.6</v>
      </c>
    </row>
    <row r="47" spans="1:9" ht="13.5">
      <c r="A47" s="82"/>
      <c r="B47" s="84" t="s">
        <v>45</v>
      </c>
      <c r="C47" s="85"/>
      <c r="D47" s="9" t="s">
        <v>3</v>
      </c>
      <c r="E47" s="10">
        <v>107.5</v>
      </c>
      <c r="F47" s="10">
        <v>113.1</v>
      </c>
      <c r="G47" s="10">
        <v>88</v>
      </c>
      <c r="H47" s="10">
        <v>98.3</v>
      </c>
      <c r="I47" s="10">
        <v>107.6</v>
      </c>
    </row>
    <row r="48" spans="1:9" ht="21">
      <c r="A48" s="82"/>
      <c r="B48" s="86" t="s">
        <v>45</v>
      </c>
      <c r="C48" s="11" t="s">
        <v>46</v>
      </c>
      <c r="D48" s="9" t="s">
        <v>3</v>
      </c>
      <c r="E48" s="8">
        <v>15.2</v>
      </c>
      <c r="F48" s="8">
        <v>16.899999999999999</v>
      </c>
      <c r="G48" s="8">
        <v>13</v>
      </c>
      <c r="H48" s="8">
        <v>13.4</v>
      </c>
      <c r="I48" s="8">
        <v>13.6</v>
      </c>
    </row>
    <row r="49" spans="1:9" ht="21">
      <c r="A49" s="82"/>
      <c r="B49" s="87"/>
      <c r="C49" s="11" t="s">
        <v>47</v>
      </c>
      <c r="D49" s="9" t="s">
        <v>3</v>
      </c>
      <c r="E49" s="10" t="s">
        <v>15</v>
      </c>
      <c r="F49" s="10" t="s">
        <v>15</v>
      </c>
      <c r="G49" s="10" t="s">
        <v>15</v>
      </c>
      <c r="H49" s="10" t="s">
        <v>15</v>
      </c>
      <c r="I49" s="10" t="s">
        <v>15</v>
      </c>
    </row>
    <row r="50" spans="1:9" ht="21">
      <c r="A50" s="82"/>
      <c r="B50" s="87"/>
      <c r="C50" s="11" t="s">
        <v>48</v>
      </c>
      <c r="D50" s="9" t="s">
        <v>3</v>
      </c>
      <c r="E50" s="8">
        <v>18.100000000000001</v>
      </c>
      <c r="F50" s="8">
        <v>20.5</v>
      </c>
      <c r="G50" s="8">
        <v>19.8</v>
      </c>
      <c r="H50" s="8">
        <v>23.9</v>
      </c>
      <c r="I50" s="8">
        <v>19.899999999999999</v>
      </c>
    </row>
    <row r="51" spans="1:9" ht="21">
      <c r="A51" s="82"/>
      <c r="B51" s="87"/>
      <c r="C51" s="11" t="s">
        <v>49</v>
      </c>
      <c r="D51" s="9" t="s">
        <v>3</v>
      </c>
      <c r="E51" s="10">
        <v>33.700000000000003</v>
      </c>
      <c r="F51" s="10">
        <v>36.799999999999997</v>
      </c>
      <c r="G51" s="10">
        <v>29.9</v>
      </c>
      <c r="H51" s="10">
        <v>33.200000000000003</v>
      </c>
      <c r="I51" s="10">
        <v>35.299999999999997</v>
      </c>
    </row>
    <row r="52" spans="1:9" ht="21">
      <c r="A52" s="82"/>
      <c r="B52" s="87"/>
      <c r="C52" s="11" t="s">
        <v>50</v>
      </c>
      <c r="D52" s="9" t="s">
        <v>3</v>
      </c>
      <c r="E52" s="8">
        <v>9.3000000000000007</v>
      </c>
      <c r="F52" s="8">
        <v>13</v>
      </c>
      <c r="G52" s="8">
        <v>9.6999999999999993</v>
      </c>
      <c r="H52" s="8">
        <v>9.9</v>
      </c>
      <c r="I52" s="8">
        <v>11.7</v>
      </c>
    </row>
    <row r="53" spans="1:9" ht="13.5">
      <c r="A53" s="82"/>
      <c r="B53" s="87"/>
      <c r="C53" s="11" t="s">
        <v>51</v>
      </c>
      <c r="D53" s="9" t="s">
        <v>3</v>
      </c>
      <c r="E53" s="10">
        <v>7.1</v>
      </c>
      <c r="F53" s="10">
        <v>8.6999999999999993</v>
      </c>
      <c r="G53" s="10">
        <v>5.4</v>
      </c>
      <c r="H53" s="10">
        <v>8.1</v>
      </c>
      <c r="I53" s="10">
        <v>7</v>
      </c>
    </row>
    <row r="54" spans="1:9" ht="13.5">
      <c r="A54" s="82"/>
      <c r="B54" s="87"/>
      <c r="C54" s="11" t="s">
        <v>52</v>
      </c>
      <c r="D54" s="9" t="s">
        <v>3</v>
      </c>
      <c r="E54" s="8" t="s">
        <v>15</v>
      </c>
      <c r="F54" s="8" t="s">
        <v>15</v>
      </c>
      <c r="G54" s="8" t="s">
        <v>15</v>
      </c>
      <c r="H54" s="8" t="s">
        <v>15</v>
      </c>
      <c r="I54" s="8" t="s">
        <v>15</v>
      </c>
    </row>
    <row r="55" spans="1:9" ht="21">
      <c r="A55" s="82"/>
      <c r="B55" s="88"/>
      <c r="C55" s="11" t="s">
        <v>53</v>
      </c>
      <c r="D55" s="9" t="s">
        <v>3</v>
      </c>
      <c r="E55" s="10">
        <v>2.6</v>
      </c>
      <c r="F55" s="10">
        <v>4.3</v>
      </c>
      <c r="G55" s="10">
        <v>3</v>
      </c>
      <c r="H55" s="10">
        <v>3</v>
      </c>
      <c r="I55" s="10">
        <v>4.7</v>
      </c>
    </row>
    <row r="56" spans="1:9" ht="13.5">
      <c r="A56" s="82"/>
      <c r="B56" s="78" t="s">
        <v>54</v>
      </c>
      <c r="C56" s="80"/>
      <c r="D56" s="9" t="s">
        <v>3</v>
      </c>
      <c r="E56" s="8" t="s">
        <v>15</v>
      </c>
      <c r="F56" s="8" t="s">
        <v>15</v>
      </c>
      <c r="G56" s="8" t="s">
        <v>15</v>
      </c>
      <c r="H56" s="8" t="s">
        <v>15</v>
      </c>
      <c r="I56" s="8" t="s">
        <v>15</v>
      </c>
    </row>
    <row r="57" spans="1:9" ht="13.5">
      <c r="A57" s="82"/>
      <c r="B57" s="84" t="s">
        <v>55</v>
      </c>
      <c r="C57" s="85"/>
      <c r="D57" s="9" t="s">
        <v>3</v>
      </c>
      <c r="E57" s="10">
        <v>101.7</v>
      </c>
      <c r="F57" s="10">
        <v>96.5</v>
      </c>
      <c r="G57" s="10">
        <v>80.900000000000006</v>
      </c>
      <c r="H57" s="10">
        <v>88.5</v>
      </c>
      <c r="I57" s="10">
        <v>85.1</v>
      </c>
    </row>
    <row r="58" spans="1:9" ht="13.5">
      <c r="A58" s="82"/>
      <c r="B58" s="86" t="s">
        <v>55</v>
      </c>
      <c r="C58" s="11" t="s">
        <v>56</v>
      </c>
      <c r="D58" s="9" t="s">
        <v>3</v>
      </c>
      <c r="E58" s="8">
        <v>24.3</v>
      </c>
      <c r="F58" s="8">
        <v>25.3</v>
      </c>
      <c r="G58" s="8">
        <v>17.100000000000001</v>
      </c>
      <c r="H58" s="8">
        <v>21.9</v>
      </c>
      <c r="I58" s="8">
        <v>18.100000000000001</v>
      </c>
    </row>
    <row r="59" spans="1:9" ht="13.5">
      <c r="A59" s="82"/>
      <c r="B59" s="87"/>
      <c r="C59" s="11" t="s">
        <v>57</v>
      </c>
      <c r="D59" s="9" t="s">
        <v>3</v>
      </c>
      <c r="E59" s="10" t="s">
        <v>15</v>
      </c>
      <c r="F59" s="10" t="s">
        <v>15</v>
      </c>
      <c r="G59" s="10" t="s">
        <v>15</v>
      </c>
      <c r="H59" s="10" t="s">
        <v>15</v>
      </c>
      <c r="I59" s="10" t="s">
        <v>15</v>
      </c>
    </row>
    <row r="60" spans="1:9" ht="13.5">
      <c r="A60" s="82"/>
      <c r="B60" s="87"/>
      <c r="C60" s="11" t="s">
        <v>58</v>
      </c>
      <c r="D60" s="9" t="s">
        <v>3</v>
      </c>
      <c r="E60" s="8">
        <v>17.2</v>
      </c>
      <c r="F60" s="8">
        <v>15.4</v>
      </c>
      <c r="G60" s="8">
        <v>13.2</v>
      </c>
      <c r="H60" s="8">
        <v>13.5</v>
      </c>
      <c r="I60" s="8">
        <v>11.3</v>
      </c>
    </row>
    <row r="61" spans="1:9" ht="13.5">
      <c r="A61" s="82"/>
      <c r="B61" s="87"/>
      <c r="C61" s="11" t="s">
        <v>59</v>
      </c>
      <c r="D61" s="9" t="s">
        <v>3</v>
      </c>
      <c r="E61" s="10">
        <v>46.7</v>
      </c>
      <c r="F61" s="10">
        <v>42.1</v>
      </c>
      <c r="G61" s="10">
        <v>38.5</v>
      </c>
      <c r="H61" s="10">
        <v>37.1</v>
      </c>
      <c r="I61" s="10">
        <v>43</v>
      </c>
    </row>
    <row r="62" spans="1:9" ht="13.5">
      <c r="A62" s="82"/>
      <c r="B62" s="87"/>
      <c r="C62" s="11" t="s">
        <v>60</v>
      </c>
      <c r="D62" s="9" t="s">
        <v>3</v>
      </c>
      <c r="E62" s="8">
        <v>4.9000000000000004</v>
      </c>
      <c r="F62" s="8">
        <v>5.3</v>
      </c>
      <c r="G62" s="8">
        <v>5.0999999999999996</v>
      </c>
      <c r="H62" s="8">
        <v>4.5</v>
      </c>
      <c r="I62" s="8">
        <v>6.8</v>
      </c>
    </row>
    <row r="63" spans="1:9" ht="13.5">
      <c r="A63" s="82"/>
      <c r="B63" s="88"/>
      <c r="C63" s="11" t="s">
        <v>61</v>
      </c>
      <c r="D63" s="9" t="s">
        <v>3</v>
      </c>
      <c r="E63" s="10" t="s">
        <v>15</v>
      </c>
      <c r="F63" s="10" t="s">
        <v>15</v>
      </c>
      <c r="G63" s="10" t="s">
        <v>15</v>
      </c>
      <c r="H63" s="10" t="s">
        <v>15</v>
      </c>
      <c r="I63" s="10" t="s">
        <v>15</v>
      </c>
    </row>
    <row r="64" spans="1:9" ht="13.5">
      <c r="A64" s="82"/>
      <c r="B64" s="84" t="s">
        <v>62</v>
      </c>
      <c r="C64" s="85"/>
      <c r="D64" s="9" t="s">
        <v>3</v>
      </c>
      <c r="E64" s="8">
        <v>109.5</v>
      </c>
      <c r="F64" s="8">
        <v>115.2</v>
      </c>
      <c r="G64" s="8">
        <v>74.5</v>
      </c>
      <c r="H64" s="8">
        <v>95.7</v>
      </c>
      <c r="I64" s="8">
        <v>79.2</v>
      </c>
    </row>
    <row r="65" spans="1:9" ht="13.5">
      <c r="A65" s="82"/>
      <c r="B65" s="86" t="s">
        <v>62</v>
      </c>
      <c r="C65" s="11" t="s">
        <v>63</v>
      </c>
      <c r="D65" s="9" t="s">
        <v>3</v>
      </c>
      <c r="E65" s="10">
        <v>88.8</v>
      </c>
      <c r="F65" s="10">
        <v>82</v>
      </c>
      <c r="G65" s="10">
        <v>57.9</v>
      </c>
      <c r="H65" s="10">
        <v>68</v>
      </c>
      <c r="I65" s="10">
        <v>51.5</v>
      </c>
    </row>
    <row r="66" spans="1:9" ht="13.5">
      <c r="A66" s="82"/>
      <c r="B66" s="87"/>
      <c r="C66" s="11" t="s">
        <v>64</v>
      </c>
      <c r="D66" s="9" t="s">
        <v>3</v>
      </c>
      <c r="E66" s="8">
        <v>8.4</v>
      </c>
      <c r="F66" s="8">
        <v>16.899999999999999</v>
      </c>
      <c r="G66" s="8">
        <v>8.6999999999999993</v>
      </c>
      <c r="H66" s="8">
        <v>13.4</v>
      </c>
      <c r="I66" s="8">
        <v>15.2</v>
      </c>
    </row>
    <row r="67" spans="1:9" ht="21">
      <c r="A67" s="82"/>
      <c r="B67" s="87"/>
      <c r="C67" s="11" t="s">
        <v>65</v>
      </c>
      <c r="D67" s="9" t="s">
        <v>3</v>
      </c>
      <c r="E67" s="10">
        <v>3.4</v>
      </c>
      <c r="F67" s="10">
        <v>5.4</v>
      </c>
      <c r="G67" s="10">
        <v>2.1</v>
      </c>
      <c r="H67" s="10">
        <v>4.4000000000000004</v>
      </c>
      <c r="I67" s="10">
        <v>2.9</v>
      </c>
    </row>
    <row r="68" spans="1:9" ht="13.5">
      <c r="A68" s="82"/>
      <c r="B68" s="87"/>
      <c r="C68" s="11" t="s">
        <v>66</v>
      </c>
      <c r="D68" s="9" t="s">
        <v>3</v>
      </c>
      <c r="E68" s="8" t="s">
        <v>15</v>
      </c>
      <c r="F68" s="8" t="s">
        <v>15</v>
      </c>
      <c r="G68" s="8" t="s">
        <v>15</v>
      </c>
      <c r="H68" s="8" t="s">
        <v>15</v>
      </c>
      <c r="I68" s="8" t="s">
        <v>15</v>
      </c>
    </row>
    <row r="69" spans="1:9" ht="21">
      <c r="A69" s="82"/>
      <c r="B69" s="88"/>
      <c r="C69" s="11" t="s">
        <v>67</v>
      </c>
      <c r="D69" s="9" t="s">
        <v>3</v>
      </c>
      <c r="E69" s="10">
        <v>7.6</v>
      </c>
      <c r="F69" s="10">
        <v>9.6</v>
      </c>
      <c r="G69" s="10">
        <v>5.3</v>
      </c>
      <c r="H69" s="10">
        <v>9.1999999999999993</v>
      </c>
      <c r="I69" s="10">
        <v>8.9</v>
      </c>
    </row>
    <row r="70" spans="1:9" ht="13.5">
      <c r="A70" s="83"/>
      <c r="B70" s="78" t="s">
        <v>68</v>
      </c>
      <c r="C70" s="80"/>
      <c r="D70" s="9" t="s">
        <v>3</v>
      </c>
      <c r="E70" s="8" t="s">
        <v>15</v>
      </c>
      <c r="F70" s="8" t="s">
        <v>15</v>
      </c>
      <c r="G70" s="8" t="s">
        <v>15</v>
      </c>
      <c r="H70" s="8" t="s">
        <v>15</v>
      </c>
      <c r="I70" s="8" t="s">
        <v>15</v>
      </c>
    </row>
    <row r="71" spans="1:9">
      <c r="A71" s="7" t="s">
        <v>300</v>
      </c>
    </row>
    <row r="72" spans="1:9">
      <c r="A72" s="5" t="s">
        <v>299</v>
      </c>
    </row>
    <row r="73" spans="1:9">
      <c r="A73" s="6" t="s">
        <v>298</v>
      </c>
      <c r="B73" s="5" t="s">
        <v>297</v>
      </c>
    </row>
  </sheetData>
  <mergeCells count="32"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A3:D3"/>
    <mergeCell ref="A4:D4"/>
    <mergeCell ref="E4:I4"/>
    <mergeCell ref="A5:D5"/>
    <mergeCell ref="E5:I5"/>
  </mergeCells>
  <hyperlinks>
    <hyperlink ref="A2" r:id="rId1" tooltip="Click once to display linked information. Click and hold to select this cell." display="http://nzdotstat.stats.govt.nz/OECDStat_Metadata/ShowMetadata.ashx?Dataset=TABLECODE916&amp;ShowOnWeb=true&amp;Lang=en"/>
    <hyperlink ref="A3" r:id="rId2" tooltip="Click once to display linked information. Click and hold to select this cell." display="http://nzdotstat.stats.govt.nz/OECDStat_Metadata/ShowMetadata.ashx?Dataset=TABLECODE916&amp;Coords=[BROAD_REGION]&amp;ShowOnWeb=true&amp;Lang=en"/>
    <hyperlink ref="A4" r:id="rId3" tooltip="Click once to display linked information. Click and hold to select this cell." display="http://nzdotstat.stats.govt.nz/OECDStat_Metadata/ShowMetadata.ashx?Dataset=TABLECODE916&amp;Coords=[YEAR_ENDED_JUNE]&amp;ShowOnWeb=true&amp;Lang=en"/>
    <hyperlink ref="E5" r:id="rId4" tooltip="Click once to display linked information. Click and hold to select this cell." display="http://nzdotstat.stats.govt.nz/OECDStat_Metadata/ShowMetadata.ashx?Dataset=TABLECODE916&amp;Coords=[MEASURES].[AV_WKLY_AMT]&amp;ShowOnWeb=true&amp;Lang=en"/>
    <hyperlink ref="A6" r:id="rId5" tooltip="Click once to display linked information. Click and hold to select this cell." display="http://nzdotstat.stats.govt.nz/OECDStat_Metadata/ShowMetadata.ashx?Dataset=TABLECODE916&amp;Coords=[CATEGORY]&amp;ShowOnWeb=true&amp;Lang=en"/>
    <hyperlink ref="A7" r:id="rId6" tooltip="Click once to display linked information. Click and hold to select this cell." display="http://nzdotstat.stats.govt.nz/OECDStat_Metadata/ShowMetadata.ashx?Dataset=TABLECODE916&amp;Coords=[CATEGORY].[98]&amp;ShowOnWeb=true&amp;Lang=en"/>
    <hyperlink ref="A8" r:id="rId7" tooltip="Click once to display linked information. Click and hold to select this cell." display="http://nzdotstat.stats.govt.nz/OECDStat_Metadata/ShowMetadata.ashx?Dataset=TABLECODE916&amp;Coords=[CATEGORY].[98]&amp;ShowOnWeb=true&amp;Lang=en"/>
    <hyperlink ref="B56" r:id="rId8" tooltip="Click once to display linked information. Click and hold to select this cell." display="http://nzdotstat.stats.govt.nz/OECDStat_Metadata/ShowMetadata.ashx?Dataset=TABLECODE916&amp;Coords=[CATEGORY].[10]&amp;ShowOnWeb=true&amp;Lang=en"/>
    <hyperlink ref="B70" r:id="rId9" tooltip="Click once to display linked information. Click and hold to select this cell." display="http://nzdotstat.stats.govt.nz/OECDStat_Metadata/ShowMetadata.ashx?Dataset=TABLECODE916&amp;Coords=[CATEGORY].[14]&amp;ShowOnWeb=true&amp;Lang=en"/>
    <hyperlink ref="A71" r:id="rId10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tabSelected="1" workbookViewId="0">
      <selection activeCell="F25" sqref="F25"/>
    </sheetView>
  </sheetViews>
  <sheetFormatPr defaultRowHeight="11.25"/>
  <cols>
    <col min="1" max="1" width="23.85546875" style="16" customWidth="1"/>
    <col min="2" max="13" width="16.85546875" style="16" customWidth="1"/>
    <col min="14" max="16384" width="9.140625" style="16"/>
  </cols>
  <sheetData>
    <row r="1" spans="1:11">
      <c r="A1" s="15" t="s">
        <v>369</v>
      </c>
      <c r="B1" s="15"/>
      <c r="C1" s="15"/>
    </row>
    <row r="2" spans="1:11">
      <c r="A2" s="15" t="s">
        <v>280</v>
      </c>
      <c r="B2" s="15" t="s">
        <v>311</v>
      </c>
      <c r="C2" s="15" t="s">
        <v>312</v>
      </c>
      <c r="D2" s="15" t="s">
        <v>313</v>
      </c>
      <c r="E2" s="15" t="s">
        <v>314</v>
      </c>
      <c r="F2" s="15" t="s">
        <v>315</v>
      </c>
      <c r="G2" s="15" t="s">
        <v>296</v>
      </c>
      <c r="H2" s="15"/>
      <c r="I2" s="15"/>
      <c r="J2" s="15"/>
      <c r="K2" s="15"/>
    </row>
    <row r="3" spans="1:11">
      <c r="A3" s="15" t="s">
        <v>282</v>
      </c>
      <c r="B3" s="16">
        <v>1.6750522982203429</v>
      </c>
      <c r="C3" s="16">
        <v>1.6002688781065713</v>
      </c>
      <c r="D3" s="16">
        <v>1.3256207004217451</v>
      </c>
      <c r="E3" s="16">
        <v>1.4697364253154965</v>
      </c>
      <c r="F3" s="16">
        <v>1.4768511512161289</v>
      </c>
      <c r="G3" s="19">
        <v>1.4982849187858709</v>
      </c>
    </row>
    <row r="4" spans="1:11">
      <c r="A4" s="15" t="s">
        <v>283</v>
      </c>
      <c r="B4" s="16">
        <v>0.22592567163346</v>
      </c>
      <c r="C4" s="16">
        <v>0.27463826997822088</v>
      </c>
      <c r="D4" s="16">
        <v>0.18561179714124409</v>
      </c>
      <c r="E4" s="16">
        <v>0.26288005658465791</v>
      </c>
      <c r="F4" s="16">
        <v>0.27631801474872986</v>
      </c>
      <c r="G4" s="19">
        <v>0.229285161174478</v>
      </c>
    </row>
    <row r="5" spans="1:11">
      <c r="A5" s="15" t="s">
        <v>284</v>
      </c>
      <c r="B5" s="16">
        <v>0.29426865760800608</v>
      </c>
      <c r="C5" s="16">
        <v>0.23466039106689721</v>
      </c>
      <c r="D5" s="16">
        <v>0.20674259534511197</v>
      </c>
      <c r="E5" s="16">
        <v>0.32445005838831442</v>
      </c>
      <c r="F5" s="16">
        <v>0.23541492608640488</v>
      </c>
      <c r="G5" s="19">
        <v>0.25503283659360526</v>
      </c>
    </row>
    <row r="6" spans="1:11">
      <c r="A6" s="15" t="s">
        <v>285</v>
      </c>
      <c r="B6" s="16">
        <v>4.0144198232485522</v>
      </c>
      <c r="C6" s="16">
        <v>4.99741963206883</v>
      </c>
      <c r="D6" s="16">
        <v>3.9179188264831843</v>
      </c>
      <c r="E6" s="16">
        <v>4.3526868237928973</v>
      </c>
      <c r="F6" s="16">
        <v>4.318381443802183</v>
      </c>
      <c r="G6" s="19">
        <v>4.174658317559186</v>
      </c>
    </row>
    <row r="7" spans="1:11">
      <c r="A7" s="15" t="s">
        <v>286</v>
      </c>
      <c r="B7" s="16">
        <v>0.40898149187277399</v>
      </c>
      <c r="C7" s="16">
        <v>0.43648068423469233</v>
      </c>
      <c r="D7" s="16">
        <v>0.37333565519710787</v>
      </c>
      <c r="E7" s="16">
        <v>0.3684183912899206</v>
      </c>
      <c r="F7" s="16">
        <v>0.42858219045555035</v>
      </c>
      <c r="G7" s="19">
        <v>0.39644429579190527</v>
      </c>
    </row>
    <row r="8" spans="1:11">
      <c r="A8" s="15" t="s">
        <v>287</v>
      </c>
      <c r="B8" s="16">
        <v>9.9939526614672675E-2</v>
      </c>
      <c r="C8" s="16">
        <v>0.10242271322874517</v>
      </c>
      <c r="D8" s="16">
        <v>9.3113674959888273E-2</v>
      </c>
      <c r="E8" s="16">
        <v>8.4314414020037531E-2</v>
      </c>
      <c r="F8" s="16">
        <v>0.10199028206635694</v>
      </c>
      <c r="G8" s="19">
        <v>9.638855451511924E-2</v>
      </c>
    </row>
    <row r="9" spans="1:11">
      <c r="A9" s="15" t="s">
        <v>288</v>
      </c>
      <c r="B9" s="16">
        <v>5.8275033350290935</v>
      </c>
      <c r="C9" s="16">
        <v>4.9419982791950137</v>
      </c>
      <c r="D9" s="16">
        <v>4.7872173892883279</v>
      </c>
      <c r="E9" s="16">
        <v>4.781865053264168</v>
      </c>
      <c r="F9" s="16">
        <v>4.826691145163192</v>
      </c>
      <c r="G9" s="19">
        <v>5.1148730855003457</v>
      </c>
    </row>
    <row r="10" spans="1:11">
      <c r="A10" s="15" t="s">
        <v>290</v>
      </c>
      <c r="B10" s="17">
        <v>8.0463195466534909E-2</v>
      </c>
      <c r="C10" s="16">
        <v>8.0771877676414527E-2</v>
      </c>
      <c r="D10" s="16">
        <v>6.9266557037756193E-2</v>
      </c>
      <c r="E10" s="16">
        <v>7.6479078649152529E-2</v>
      </c>
      <c r="F10" s="16">
        <v>7.3661675145155592E-2</v>
      </c>
      <c r="G10" s="19">
        <v>7.5589227765231581E-2</v>
      </c>
    </row>
    <row r="11" spans="1:11">
      <c r="A11" s="15" t="s">
        <v>291</v>
      </c>
      <c r="B11" s="17">
        <v>0.74219667731774897</v>
      </c>
      <c r="C11" s="17">
        <v>0.86454593801994106</v>
      </c>
      <c r="D11" s="16">
        <v>0.6962567889641722</v>
      </c>
      <c r="E11" s="16">
        <v>0.77608342423274645</v>
      </c>
      <c r="F11" s="16">
        <v>0.80218574040782631</v>
      </c>
      <c r="G11" s="19">
        <v>0.7514937726202322</v>
      </c>
    </row>
    <row r="12" spans="1:11">
      <c r="A12" s="15" t="s">
        <v>292</v>
      </c>
      <c r="B12" s="16">
        <v>0</v>
      </c>
      <c r="C12" s="17">
        <v>0</v>
      </c>
      <c r="D12" s="16">
        <v>0</v>
      </c>
      <c r="E12" s="16">
        <v>0</v>
      </c>
      <c r="F12" s="16">
        <v>0</v>
      </c>
      <c r="G12" s="19">
        <v>0</v>
      </c>
    </row>
    <row r="13" spans="1:11">
      <c r="A13" s="15" t="s">
        <v>293</v>
      </c>
      <c r="B13" s="16">
        <v>0.30991147922816414</v>
      </c>
      <c r="C13" s="16">
        <v>0.29169655205899236</v>
      </c>
      <c r="D13" s="16">
        <v>0.24091122474089538</v>
      </c>
      <c r="E13" s="16">
        <v>0.26745467514166754</v>
      </c>
      <c r="F13" s="16">
        <v>0.23598263438244321</v>
      </c>
      <c r="G13" s="19">
        <v>0.2707198582401249</v>
      </c>
    </row>
    <row r="14" spans="1:11">
      <c r="A14" s="15" t="s">
        <v>294</v>
      </c>
      <c r="B14" s="16">
        <v>0.41125966154593285</v>
      </c>
      <c r="C14" s="16">
        <v>0.48220034504086218</v>
      </c>
      <c r="D14" s="16">
        <v>0.28369304333287304</v>
      </c>
      <c r="E14" s="16">
        <v>0.44007494809636877</v>
      </c>
      <c r="F14" s="16">
        <v>0.40754672177121343</v>
      </c>
      <c r="G14" s="19">
        <v>0.38261028950942422</v>
      </c>
    </row>
    <row r="15" spans="1:11" s="15" customFormat="1">
      <c r="A15" s="15" t="s">
        <v>295</v>
      </c>
      <c r="B15" s="15">
        <v>14.089921817785282</v>
      </c>
      <c r="C15" s="15">
        <v>14.307103560675179</v>
      </c>
      <c r="D15" s="15">
        <v>12.179688252912307</v>
      </c>
      <c r="E15" s="15">
        <v>13.204443348775428</v>
      </c>
      <c r="F15" s="15">
        <v>13.183605925245185</v>
      </c>
      <c r="G15" s="24">
        <v>13.245380318055522</v>
      </c>
    </row>
    <row r="16" spans="1:11">
      <c r="B16" s="10">
        <v>1057.3</v>
      </c>
      <c r="C16" s="10">
        <v>1082.2</v>
      </c>
      <c r="D16" s="10">
        <v>828</v>
      </c>
      <c r="E16" s="10">
        <v>941.6</v>
      </c>
      <c r="F16" s="10">
        <v>921.1</v>
      </c>
    </row>
    <row r="17" spans="2:6">
      <c r="B17" s="16">
        <f>B15/B16</f>
        <v>1.3326323482252229E-2</v>
      </c>
      <c r="C17" s="16">
        <f t="shared" ref="C17:F17" si="0">C15/C16</f>
        <v>1.3220387692362945E-2</v>
      </c>
      <c r="D17" s="16">
        <f t="shared" si="0"/>
        <v>1.4709768421391675E-2</v>
      </c>
      <c r="E17" s="16">
        <f t="shared" si="0"/>
        <v>1.402341052333839E-2</v>
      </c>
      <c r="F17" s="16">
        <f t="shared" si="0"/>
        <v>1.4312893198615987E-2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opLeftCell="A412" zoomScaleNormal="100" workbookViewId="0">
      <selection activeCell="B444" sqref="B432:B444"/>
    </sheetView>
  </sheetViews>
  <sheetFormatPr defaultRowHeight="11.25"/>
  <cols>
    <col min="1" max="1" width="25.42578125" style="24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3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53" t="s">
        <v>0</v>
      </c>
      <c r="B1" s="54"/>
      <c r="C1" s="54"/>
      <c r="D1" s="55"/>
      <c r="E1" s="18" t="s">
        <v>1</v>
      </c>
      <c r="H1" s="20"/>
    </row>
    <row r="2" spans="1:8" ht="12.75">
      <c r="A2" s="56" t="s">
        <v>2</v>
      </c>
      <c r="B2" s="57"/>
      <c r="C2" s="58"/>
      <c r="D2" s="21" t="s">
        <v>3</v>
      </c>
      <c r="E2" s="21" t="s">
        <v>3</v>
      </c>
      <c r="H2" s="20"/>
    </row>
    <row r="3" spans="1:8" ht="12.75">
      <c r="A3" s="46" t="s">
        <v>4</v>
      </c>
      <c r="B3" s="59"/>
      <c r="C3" s="47"/>
      <c r="D3" s="21" t="s">
        <v>3</v>
      </c>
      <c r="E3" s="44">
        <v>952.2</v>
      </c>
      <c r="H3" s="20"/>
    </row>
    <row r="4" spans="1:8" ht="12.75">
      <c r="A4" s="60" t="s">
        <v>4</v>
      </c>
      <c r="B4" s="48" t="s">
        <v>5</v>
      </c>
      <c r="C4" s="49"/>
      <c r="D4" s="21" t="s">
        <v>3</v>
      </c>
      <c r="E4" s="45">
        <v>162.80000000000001</v>
      </c>
      <c r="H4" s="20"/>
    </row>
    <row r="5" spans="1:8" ht="12.75">
      <c r="A5" s="61"/>
      <c r="B5" s="50" t="s">
        <v>5</v>
      </c>
      <c r="C5" s="22" t="s">
        <v>6</v>
      </c>
      <c r="D5" s="21" t="s">
        <v>3</v>
      </c>
      <c r="E5" s="44">
        <v>18.600000000000001</v>
      </c>
      <c r="H5" s="20"/>
    </row>
    <row r="6" spans="1:8" ht="12.75">
      <c r="A6" s="61"/>
      <c r="B6" s="51"/>
      <c r="C6" s="22" t="s">
        <v>7</v>
      </c>
      <c r="D6" s="21" t="s">
        <v>3</v>
      </c>
      <c r="E6" s="45">
        <v>23.5</v>
      </c>
      <c r="H6" s="20"/>
    </row>
    <row r="7" spans="1:8" ht="12.75">
      <c r="A7" s="61"/>
      <c r="B7" s="51"/>
      <c r="C7" s="22" t="s">
        <v>8</v>
      </c>
      <c r="D7" s="21" t="s">
        <v>3</v>
      </c>
      <c r="E7" s="44">
        <v>74.099999999999994</v>
      </c>
      <c r="H7" s="20"/>
    </row>
    <row r="8" spans="1:8" ht="12.75">
      <c r="A8" s="61"/>
      <c r="B8" s="51"/>
      <c r="C8" s="22" t="s">
        <v>9</v>
      </c>
      <c r="D8" s="21" t="s">
        <v>3</v>
      </c>
      <c r="E8" s="45">
        <v>8.4</v>
      </c>
      <c r="H8" s="20"/>
    </row>
    <row r="9" spans="1:8" ht="21">
      <c r="A9" s="61"/>
      <c r="B9" s="52"/>
      <c r="C9" s="22" t="s">
        <v>10</v>
      </c>
      <c r="D9" s="21" t="s">
        <v>3</v>
      </c>
      <c r="E9" s="44">
        <v>38.200000000000003</v>
      </c>
      <c r="H9" s="20"/>
    </row>
    <row r="10" spans="1:8" ht="12.75" customHeight="1">
      <c r="A10" s="61"/>
      <c r="B10" s="48" t="s">
        <v>11</v>
      </c>
      <c r="C10" s="49"/>
      <c r="D10" s="21" t="s">
        <v>3</v>
      </c>
      <c r="E10" s="45">
        <v>27.3</v>
      </c>
      <c r="H10" s="20"/>
    </row>
    <row r="11" spans="1:8" ht="12.75" customHeight="1">
      <c r="A11" s="61"/>
      <c r="B11" s="50" t="s">
        <v>11</v>
      </c>
      <c r="C11" s="22" t="s">
        <v>12</v>
      </c>
      <c r="D11" s="21" t="s">
        <v>3</v>
      </c>
      <c r="E11" s="44">
        <v>19.5</v>
      </c>
      <c r="H11" s="20"/>
    </row>
    <row r="12" spans="1:8" ht="12.75">
      <c r="A12" s="61"/>
      <c r="B12" s="51"/>
      <c r="C12" s="22" t="s">
        <v>13</v>
      </c>
      <c r="D12" s="21" t="s">
        <v>3</v>
      </c>
      <c r="E12" s="45">
        <v>7.7</v>
      </c>
      <c r="H12" s="20"/>
    </row>
    <row r="13" spans="1:8" ht="12.75">
      <c r="A13" s="61"/>
      <c r="B13" s="52"/>
      <c r="C13" s="22" t="s">
        <v>14</v>
      </c>
      <c r="D13" s="21" t="s">
        <v>3</v>
      </c>
      <c r="E13" s="44" t="s">
        <v>15</v>
      </c>
      <c r="H13" s="20"/>
    </row>
    <row r="14" spans="1:8" ht="12.75">
      <c r="A14" s="61"/>
      <c r="B14" s="48" t="s">
        <v>16</v>
      </c>
      <c r="C14" s="49"/>
      <c r="D14" s="21" t="s">
        <v>3</v>
      </c>
      <c r="E14" s="45">
        <v>33.799999999999997</v>
      </c>
      <c r="H14" s="20"/>
    </row>
    <row r="15" spans="1:8" ht="12.75">
      <c r="A15" s="61"/>
      <c r="B15" s="50" t="s">
        <v>16</v>
      </c>
      <c r="C15" s="22" t="s">
        <v>17</v>
      </c>
      <c r="D15" s="21" t="s">
        <v>3</v>
      </c>
      <c r="E15" s="44">
        <v>27.6</v>
      </c>
      <c r="H15" s="20"/>
    </row>
    <row r="16" spans="1:8" ht="12.75">
      <c r="A16" s="61"/>
      <c r="B16" s="52"/>
      <c r="C16" s="22" t="s">
        <v>18</v>
      </c>
      <c r="D16" s="21" t="s">
        <v>3</v>
      </c>
      <c r="E16" s="45">
        <v>6.2</v>
      </c>
      <c r="H16" s="20"/>
    </row>
    <row r="17" spans="1:8" ht="12.75">
      <c r="A17" s="61"/>
      <c r="B17" s="48" t="s">
        <v>19</v>
      </c>
      <c r="C17" s="49"/>
      <c r="D17" s="21" t="s">
        <v>3</v>
      </c>
      <c r="E17" s="44">
        <v>212.9</v>
      </c>
      <c r="H17" s="20"/>
    </row>
    <row r="18" spans="1:8" ht="12.75">
      <c r="A18" s="61"/>
      <c r="B18" s="50" t="s">
        <v>19</v>
      </c>
      <c r="C18" s="22" t="s">
        <v>20</v>
      </c>
      <c r="D18" s="21" t="s">
        <v>3</v>
      </c>
      <c r="E18" s="45">
        <v>66.2</v>
      </c>
      <c r="H18" s="20"/>
    </row>
    <row r="19" spans="1:8" ht="12.75">
      <c r="A19" s="61"/>
      <c r="B19" s="51"/>
      <c r="C19" s="22" t="s">
        <v>21</v>
      </c>
      <c r="D19" s="21" t="s">
        <v>3</v>
      </c>
      <c r="E19" s="44">
        <v>53.4</v>
      </c>
      <c r="H19" s="20"/>
    </row>
    <row r="20" spans="1:8" ht="12.75">
      <c r="A20" s="61"/>
      <c r="B20" s="51"/>
      <c r="C20" s="22" t="s">
        <v>22</v>
      </c>
      <c r="D20" s="21" t="s">
        <v>3</v>
      </c>
      <c r="E20" s="45" t="s">
        <v>15</v>
      </c>
      <c r="H20" s="20"/>
    </row>
    <row r="21" spans="1:8" ht="12.75">
      <c r="A21" s="61"/>
      <c r="B21" s="51"/>
      <c r="C21" s="22" t="s">
        <v>23</v>
      </c>
      <c r="D21" s="21" t="s">
        <v>3</v>
      </c>
      <c r="E21" s="44">
        <v>24.7</v>
      </c>
      <c r="H21" s="20"/>
    </row>
    <row r="22" spans="1:8" ht="12.75">
      <c r="A22" s="61"/>
      <c r="B22" s="51"/>
      <c r="C22" s="22" t="s">
        <v>24</v>
      </c>
      <c r="D22" s="21" t="s">
        <v>3</v>
      </c>
      <c r="E22" s="45">
        <v>36.1</v>
      </c>
      <c r="H22" s="20"/>
    </row>
    <row r="23" spans="1:8" ht="12.75">
      <c r="A23" s="61"/>
      <c r="B23" s="52"/>
      <c r="C23" s="22" t="s">
        <v>25</v>
      </c>
      <c r="D23" s="21" t="s">
        <v>3</v>
      </c>
      <c r="E23" s="44" t="s">
        <v>15</v>
      </c>
      <c r="H23" s="20"/>
    </row>
    <row r="24" spans="1:8" ht="12.75">
      <c r="A24" s="61"/>
      <c r="B24" s="48" t="s">
        <v>26</v>
      </c>
      <c r="C24" s="49"/>
      <c r="D24" s="21" t="s">
        <v>3</v>
      </c>
      <c r="E24" s="45">
        <v>49.8</v>
      </c>
      <c r="H24" s="20"/>
    </row>
    <row r="25" spans="1:8" ht="21">
      <c r="A25" s="61"/>
      <c r="B25" s="50" t="s">
        <v>26</v>
      </c>
      <c r="C25" s="22" t="s">
        <v>27</v>
      </c>
      <c r="D25" s="21" t="s">
        <v>3</v>
      </c>
      <c r="E25" s="44">
        <v>18.399999999999999</v>
      </c>
      <c r="H25" s="20"/>
    </row>
    <row r="26" spans="1:8" ht="12.75">
      <c r="A26" s="61"/>
      <c r="B26" s="51"/>
      <c r="C26" s="22" t="s">
        <v>28</v>
      </c>
      <c r="D26" s="21" t="s">
        <v>3</v>
      </c>
      <c r="E26" s="45" t="s">
        <v>15</v>
      </c>
      <c r="H26" s="20"/>
    </row>
    <row r="27" spans="1:8" ht="12.75">
      <c r="A27" s="61"/>
      <c r="B27" s="51"/>
      <c r="C27" s="22" t="s">
        <v>29</v>
      </c>
      <c r="D27" s="21" t="s">
        <v>3</v>
      </c>
      <c r="E27" s="44">
        <v>10.8</v>
      </c>
      <c r="H27" s="20"/>
    </row>
    <row r="28" spans="1:8" ht="21">
      <c r="A28" s="61"/>
      <c r="B28" s="51"/>
      <c r="C28" s="22" t="s">
        <v>30</v>
      </c>
      <c r="D28" s="21" t="s">
        <v>3</v>
      </c>
      <c r="E28" s="45">
        <v>2.8</v>
      </c>
      <c r="H28" s="20"/>
    </row>
    <row r="29" spans="1:8" ht="21">
      <c r="A29" s="61"/>
      <c r="B29" s="51"/>
      <c r="C29" s="22" t="s">
        <v>31</v>
      </c>
      <c r="D29" s="21" t="s">
        <v>3</v>
      </c>
      <c r="E29" s="44">
        <v>4.8</v>
      </c>
      <c r="H29" s="20"/>
    </row>
    <row r="30" spans="1:8" ht="21">
      <c r="A30" s="61"/>
      <c r="B30" s="52"/>
      <c r="C30" s="22" t="s">
        <v>32</v>
      </c>
      <c r="D30" s="21" t="s">
        <v>3</v>
      </c>
      <c r="E30" s="45">
        <v>8.5</v>
      </c>
      <c r="H30" s="20"/>
    </row>
    <row r="31" spans="1:8" ht="12.75">
      <c r="A31" s="61"/>
      <c r="B31" s="48" t="s">
        <v>33</v>
      </c>
      <c r="C31" s="49"/>
      <c r="D31" s="21" t="s">
        <v>3</v>
      </c>
      <c r="E31" s="44">
        <v>23.8</v>
      </c>
      <c r="H31" s="20"/>
    </row>
    <row r="32" spans="1:8" ht="21">
      <c r="A32" s="61"/>
      <c r="B32" s="50" t="s">
        <v>33</v>
      </c>
      <c r="C32" s="22" t="s">
        <v>34</v>
      </c>
      <c r="D32" s="21" t="s">
        <v>3</v>
      </c>
      <c r="E32" s="45">
        <v>7.4</v>
      </c>
      <c r="H32" s="20"/>
    </row>
    <row r="33" spans="1:8" ht="12.75">
      <c r="A33" s="61"/>
      <c r="B33" s="51"/>
      <c r="C33" s="22" t="s">
        <v>35</v>
      </c>
      <c r="D33" s="21" t="s">
        <v>3</v>
      </c>
      <c r="E33" s="44" t="s">
        <v>15</v>
      </c>
      <c r="H33" s="20"/>
    </row>
    <row r="34" spans="1:8" ht="12.75">
      <c r="A34" s="61"/>
      <c r="B34" s="52"/>
      <c r="C34" s="22" t="s">
        <v>36</v>
      </c>
      <c r="D34" s="21" t="s">
        <v>3</v>
      </c>
      <c r="E34" s="45" t="s">
        <v>15</v>
      </c>
      <c r="H34" s="20"/>
    </row>
    <row r="35" spans="1:8" ht="12.75">
      <c r="A35" s="61"/>
      <c r="B35" s="48" t="s">
        <v>37</v>
      </c>
      <c r="C35" s="49"/>
      <c r="D35" s="21" t="s">
        <v>3</v>
      </c>
      <c r="E35" s="44">
        <v>140.1</v>
      </c>
      <c r="H35" s="20"/>
    </row>
    <row r="36" spans="1:8" ht="12.75">
      <c r="A36" s="61"/>
      <c r="B36" s="50" t="s">
        <v>37</v>
      </c>
      <c r="C36" s="22" t="s">
        <v>38</v>
      </c>
      <c r="D36" s="21" t="s">
        <v>3</v>
      </c>
      <c r="E36" s="45">
        <v>49.7</v>
      </c>
      <c r="H36" s="20"/>
    </row>
    <row r="37" spans="1:8" ht="21">
      <c r="A37" s="61"/>
      <c r="B37" s="51"/>
      <c r="C37" s="22" t="s">
        <v>39</v>
      </c>
      <c r="D37" s="21" t="s">
        <v>3</v>
      </c>
      <c r="E37" s="44">
        <v>69.099999999999994</v>
      </c>
      <c r="H37" s="20"/>
    </row>
    <row r="38" spans="1:8" ht="12.75">
      <c r="A38" s="61"/>
      <c r="B38" s="52"/>
      <c r="C38" s="22" t="s">
        <v>40</v>
      </c>
      <c r="D38" s="21" t="s">
        <v>3</v>
      </c>
      <c r="E38" s="45">
        <v>21.2</v>
      </c>
      <c r="H38" s="20"/>
    </row>
    <row r="39" spans="1:8" ht="12.75">
      <c r="A39" s="61"/>
      <c r="B39" s="48" t="s">
        <v>41</v>
      </c>
      <c r="C39" s="49"/>
      <c r="D39" s="21" t="s">
        <v>3</v>
      </c>
      <c r="E39" s="44">
        <v>30.6</v>
      </c>
      <c r="H39" s="20"/>
    </row>
    <row r="40" spans="1:8" ht="12.75">
      <c r="A40" s="61"/>
      <c r="B40" s="50" t="s">
        <v>41</v>
      </c>
      <c r="C40" s="22" t="s">
        <v>42</v>
      </c>
      <c r="D40" s="21" t="s">
        <v>3</v>
      </c>
      <c r="E40" s="45">
        <v>1.4</v>
      </c>
      <c r="H40" s="20"/>
    </row>
    <row r="41" spans="1:8" ht="12.75">
      <c r="A41" s="61"/>
      <c r="B41" s="51"/>
      <c r="C41" s="22" t="s">
        <v>43</v>
      </c>
      <c r="D41" s="21" t="s">
        <v>3</v>
      </c>
      <c r="E41" s="44" t="s">
        <v>15</v>
      </c>
      <c r="H41" s="20"/>
    </row>
    <row r="42" spans="1:8" ht="12.75">
      <c r="A42" s="61"/>
      <c r="B42" s="52"/>
      <c r="C42" s="22" t="s">
        <v>44</v>
      </c>
      <c r="D42" s="21" t="s">
        <v>3</v>
      </c>
      <c r="E42" s="45">
        <v>28.2</v>
      </c>
      <c r="H42" s="20"/>
    </row>
    <row r="43" spans="1:8" ht="12.75">
      <c r="A43" s="61"/>
      <c r="B43" s="48" t="s">
        <v>45</v>
      </c>
      <c r="C43" s="49"/>
      <c r="D43" s="21" t="s">
        <v>3</v>
      </c>
      <c r="E43" s="44">
        <v>100.4</v>
      </c>
      <c r="H43" s="20"/>
    </row>
    <row r="44" spans="1:8" ht="21">
      <c r="A44" s="61"/>
      <c r="B44" s="50" t="s">
        <v>45</v>
      </c>
      <c r="C44" s="22" t="s">
        <v>46</v>
      </c>
      <c r="D44" s="21" t="s">
        <v>3</v>
      </c>
      <c r="E44" s="45">
        <v>14.2</v>
      </c>
      <c r="H44" s="20"/>
    </row>
    <row r="45" spans="1:8" ht="21">
      <c r="A45" s="61"/>
      <c r="B45" s="51"/>
      <c r="C45" s="22" t="s">
        <v>47</v>
      </c>
      <c r="D45" s="21" t="s">
        <v>3</v>
      </c>
      <c r="E45" s="44" t="s">
        <v>15</v>
      </c>
      <c r="H45" s="20"/>
    </row>
    <row r="46" spans="1:8" ht="21">
      <c r="A46" s="61"/>
      <c r="B46" s="51"/>
      <c r="C46" s="22" t="s">
        <v>48</v>
      </c>
      <c r="D46" s="21" t="s">
        <v>3</v>
      </c>
      <c r="E46" s="45">
        <v>19.899999999999999</v>
      </c>
      <c r="H46" s="20"/>
    </row>
    <row r="47" spans="1:8" ht="12.75">
      <c r="A47" s="61"/>
      <c r="B47" s="51"/>
      <c r="C47" s="22" t="s">
        <v>49</v>
      </c>
      <c r="D47" s="21" t="s">
        <v>3</v>
      </c>
      <c r="E47" s="44">
        <v>32.9</v>
      </c>
      <c r="H47" s="20"/>
    </row>
    <row r="48" spans="1:8" ht="12.75">
      <c r="A48" s="61"/>
      <c r="B48" s="51"/>
      <c r="C48" s="22" t="s">
        <v>50</v>
      </c>
      <c r="D48" s="21" t="s">
        <v>3</v>
      </c>
      <c r="E48" s="45">
        <v>10.199999999999999</v>
      </c>
      <c r="H48" s="20"/>
    </row>
    <row r="49" spans="1:8" ht="12.75">
      <c r="A49" s="61"/>
      <c r="B49" s="51"/>
      <c r="C49" s="22" t="s">
        <v>51</v>
      </c>
      <c r="D49" s="21" t="s">
        <v>3</v>
      </c>
      <c r="E49" s="44">
        <v>6.8</v>
      </c>
      <c r="H49" s="20"/>
    </row>
    <row r="50" spans="1:8" ht="12.75">
      <c r="A50" s="61"/>
      <c r="B50" s="51"/>
      <c r="C50" s="22" t="s">
        <v>52</v>
      </c>
      <c r="D50" s="21" t="s">
        <v>3</v>
      </c>
      <c r="E50" s="45" t="s">
        <v>15</v>
      </c>
      <c r="H50" s="20"/>
    </row>
    <row r="51" spans="1:8" ht="21">
      <c r="A51" s="61"/>
      <c r="B51" s="52"/>
      <c r="C51" s="22" t="s">
        <v>53</v>
      </c>
      <c r="D51" s="21" t="s">
        <v>3</v>
      </c>
      <c r="E51" s="44">
        <v>3.2</v>
      </c>
      <c r="H51" s="20"/>
    </row>
    <row r="52" spans="1:8" ht="12.75">
      <c r="A52" s="61"/>
      <c r="B52" s="46" t="s">
        <v>54</v>
      </c>
      <c r="C52" s="47"/>
      <c r="D52" s="21" t="s">
        <v>3</v>
      </c>
      <c r="E52" s="45" t="s">
        <v>15</v>
      </c>
      <c r="H52" s="20"/>
    </row>
    <row r="53" spans="1:8" ht="12.75">
      <c r="A53" s="61"/>
      <c r="B53" s="48" t="s">
        <v>55</v>
      </c>
      <c r="C53" s="49"/>
      <c r="D53" s="21" t="s">
        <v>3</v>
      </c>
      <c r="E53" s="44">
        <v>90.5</v>
      </c>
      <c r="H53" s="20"/>
    </row>
    <row r="54" spans="1:8" ht="12.75">
      <c r="A54" s="61"/>
      <c r="B54" s="50" t="s">
        <v>55</v>
      </c>
      <c r="C54" s="22" t="s">
        <v>56</v>
      </c>
      <c r="D54" s="21" t="s">
        <v>3</v>
      </c>
      <c r="E54" s="45">
        <v>21</v>
      </c>
      <c r="H54" s="20"/>
    </row>
    <row r="55" spans="1:8" ht="12.75">
      <c r="A55" s="61"/>
      <c r="B55" s="51"/>
      <c r="C55" s="22" t="s">
        <v>57</v>
      </c>
      <c r="D55" s="21" t="s">
        <v>3</v>
      </c>
      <c r="E55" s="44" t="s">
        <v>15</v>
      </c>
      <c r="H55" s="20"/>
    </row>
    <row r="56" spans="1:8" ht="12.75">
      <c r="A56" s="61"/>
      <c r="B56" s="51"/>
      <c r="C56" s="22" t="s">
        <v>58</v>
      </c>
      <c r="D56" s="21" t="s">
        <v>3</v>
      </c>
      <c r="E56" s="45">
        <v>14.5</v>
      </c>
      <c r="H56" s="20"/>
    </row>
    <row r="57" spans="1:8" ht="12.75">
      <c r="A57" s="61"/>
      <c r="B57" s="51"/>
      <c r="C57" s="22" t="s">
        <v>59</v>
      </c>
      <c r="D57" s="21" t="s">
        <v>3</v>
      </c>
      <c r="E57" s="44">
        <v>41.7</v>
      </c>
      <c r="H57" s="20"/>
    </row>
    <row r="58" spans="1:8" ht="12.75">
      <c r="A58" s="61"/>
      <c r="B58" s="51"/>
      <c r="C58" s="22" t="s">
        <v>60</v>
      </c>
      <c r="D58" s="21" t="s">
        <v>3</v>
      </c>
      <c r="E58" s="45">
        <v>5.2</v>
      </c>
      <c r="H58" s="20"/>
    </row>
    <row r="59" spans="1:8" ht="12.75">
      <c r="A59" s="61"/>
      <c r="B59" s="52"/>
      <c r="C59" s="22" t="s">
        <v>61</v>
      </c>
      <c r="D59" s="21" t="s">
        <v>3</v>
      </c>
      <c r="E59" s="44" t="s">
        <v>15</v>
      </c>
      <c r="H59" s="20"/>
    </row>
    <row r="60" spans="1:8" ht="12.75">
      <c r="A60" s="61"/>
      <c r="B60" s="48" t="s">
        <v>62</v>
      </c>
      <c r="C60" s="49"/>
      <c r="D60" s="21" t="s">
        <v>3</v>
      </c>
      <c r="E60" s="45">
        <v>93.1</v>
      </c>
      <c r="H60" s="20"/>
    </row>
    <row r="61" spans="1:8" ht="12.75">
      <c r="A61" s="61"/>
      <c r="B61" s="50" t="s">
        <v>62</v>
      </c>
      <c r="C61" s="22" t="s">
        <v>63</v>
      </c>
      <c r="D61" s="21" t="s">
        <v>3</v>
      </c>
      <c r="E61" s="44">
        <v>70.5</v>
      </c>
      <c r="H61" s="20"/>
    </row>
    <row r="62" spans="1:8" ht="12.75">
      <c r="A62" s="61"/>
      <c r="B62" s="51"/>
      <c r="C62" s="22" t="s">
        <v>64</v>
      </c>
      <c r="D62" s="21" t="s">
        <v>3</v>
      </c>
      <c r="E62" s="45">
        <v>10.9</v>
      </c>
      <c r="H62" s="20"/>
    </row>
    <row r="63" spans="1:8" ht="21">
      <c r="A63" s="61"/>
      <c r="B63" s="51"/>
      <c r="C63" s="22" t="s">
        <v>65</v>
      </c>
      <c r="D63" s="21" t="s">
        <v>3</v>
      </c>
      <c r="E63" s="44">
        <v>3.3</v>
      </c>
      <c r="H63" s="20"/>
    </row>
    <row r="64" spans="1:8" ht="12.75">
      <c r="A64" s="61"/>
      <c r="B64" s="51"/>
      <c r="C64" s="22" t="s">
        <v>66</v>
      </c>
      <c r="D64" s="21" t="s">
        <v>3</v>
      </c>
      <c r="E64" s="45" t="s">
        <v>15</v>
      </c>
      <c r="H64" s="20"/>
    </row>
    <row r="65" spans="1:9" ht="21">
      <c r="A65" s="61"/>
      <c r="B65" s="52"/>
      <c r="C65" s="22" t="s">
        <v>67</v>
      </c>
      <c r="D65" s="21" t="s">
        <v>3</v>
      </c>
      <c r="E65" s="44">
        <v>7.5</v>
      </c>
    </row>
    <row r="66" spans="1:9" ht="12.75">
      <c r="A66" s="62"/>
      <c r="B66" s="46" t="s">
        <v>68</v>
      </c>
      <c r="C66" s="47"/>
      <c r="D66" s="21" t="s">
        <v>3</v>
      </c>
      <c r="E66" s="45" t="s">
        <v>15</v>
      </c>
    </row>
    <row r="70" spans="1:9" s="24" customFormat="1">
      <c r="A70" s="24" t="s">
        <v>69</v>
      </c>
      <c r="H70" s="25"/>
    </row>
    <row r="72" spans="1:9">
      <c r="A72" s="24" t="s">
        <v>70</v>
      </c>
      <c r="B72" s="24" t="s">
        <v>71</v>
      </c>
      <c r="C72" s="24" t="s">
        <v>72</v>
      </c>
      <c r="D72" s="24" t="s">
        <v>73</v>
      </c>
    </row>
    <row r="74" spans="1:9" s="24" customFormat="1">
      <c r="A74" s="24" t="s">
        <v>5</v>
      </c>
      <c r="E74" s="24" t="s">
        <v>74</v>
      </c>
      <c r="F74" s="24" t="s">
        <v>75</v>
      </c>
      <c r="G74" s="24" t="s">
        <v>76</v>
      </c>
      <c r="H74" s="25" t="s">
        <v>77</v>
      </c>
      <c r="I74" s="24" t="s">
        <v>78</v>
      </c>
    </row>
    <row r="75" spans="1:9" s="24" customFormat="1">
      <c r="B75" s="24" t="s">
        <v>6</v>
      </c>
      <c r="E75" s="24">
        <f>E5</f>
        <v>18.600000000000001</v>
      </c>
      <c r="F75" s="24">
        <f>E75*(365.25/7)</f>
        <v>970.52142857142871</v>
      </c>
      <c r="G75" s="24">
        <v>0.99999999999999989</v>
      </c>
      <c r="H75" s="25"/>
      <c r="I75" s="24">
        <f>SUM(I77,I76)</f>
        <v>0.19017575930953967</v>
      </c>
    </row>
    <row r="76" spans="1:9">
      <c r="C76" s="24" t="s">
        <v>79</v>
      </c>
      <c r="D76" s="24"/>
      <c r="E76" s="19">
        <f>E75*G76</f>
        <v>7.7</v>
      </c>
      <c r="F76" s="19">
        <f>E76*(365.25/7)</f>
        <v>401.77500000000003</v>
      </c>
      <c r="G76" s="19">
        <v>0.41397849462365588</v>
      </c>
      <c r="I76" s="19">
        <f>F76*AVERAGE(H78:H79)</f>
        <v>7.8728674552873967E-2</v>
      </c>
    </row>
    <row r="77" spans="1:9">
      <c r="C77" s="24" t="s">
        <v>80</v>
      </c>
      <c r="D77" s="24"/>
      <c r="E77" s="19">
        <f>G77*E75</f>
        <v>10.899999999999999</v>
      </c>
      <c r="F77" s="19">
        <f>E77*(365.25/7)</f>
        <v>568.74642857142851</v>
      </c>
      <c r="G77" s="19">
        <v>0.58602150537634401</v>
      </c>
      <c r="I77" s="19">
        <f>F77*AVERAGE(H78:H79)</f>
        <v>0.11144708475666572</v>
      </c>
    </row>
    <row r="78" spans="1:9">
      <c r="C78" s="24"/>
      <c r="D78" s="2" t="s">
        <v>82</v>
      </c>
      <c r="H78" s="23">
        <f>B466</f>
        <v>1.8436804730104599E-4</v>
      </c>
    </row>
    <row r="79" spans="1:9">
      <c r="C79" s="24"/>
      <c r="D79" s="19" t="s">
        <v>81</v>
      </c>
      <c r="F79" s="24"/>
      <c r="H79" s="23">
        <f>B452</f>
        <v>2.0753625014341401E-4</v>
      </c>
    </row>
    <row r="80" spans="1:9" s="24" customFormat="1">
      <c r="B80" s="24" t="s">
        <v>83</v>
      </c>
      <c r="E80" s="24">
        <f>E6</f>
        <v>23.5</v>
      </c>
      <c r="F80" s="24">
        <f>E80*(365.25/7)</f>
        <v>1226.1964285714287</v>
      </c>
      <c r="G80" s="24">
        <v>1</v>
      </c>
      <c r="H80" s="25"/>
      <c r="I80" s="24">
        <f>SUM(I81,I84)</f>
        <v>0.32870849673531072</v>
      </c>
    </row>
    <row r="81" spans="1:9">
      <c r="A81" s="19"/>
      <c r="C81" s="24" t="s">
        <v>84</v>
      </c>
      <c r="D81" s="24"/>
      <c r="E81" s="19">
        <f>G81*E80</f>
        <v>20.100000000000001</v>
      </c>
      <c r="F81" s="19">
        <f>E81*(365.25/7)</f>
        <v>1048.7892857142858</v>
      </c>
      <c r="G81" s="19">
        <v>0.85531914893617023</v>
      </c>
      <c r="I81" s="19">
        <f>F81*AVERAGE(H82:H83)</f>
        <v>0.24736493187208047</v>
      </c>
    </row>
    <row r="82" spans="1:9">
      <c r="A82" s="19"/>
      <c r="C82" s="24"/>
      <c r="D82" s="2" t="s">
        <v>86</v>
      </c>
      <c r="H82" s="23">
        <f>B455</f>
        <v>2.9047921153145501E-4</v>
      </c>
    </row>
    <row r="83" spans="1:9">
      <c r="A83" s="19"/>
      <c r="C83" s="24"/>
      <c r="D83" s="1" t="s">
        <v>85</v>
      </c>
      <c r="F83" s="24"/>
      <c r="H83" s="23">
        <f>B453</f>
        <v>1.8123600379630399E-4</v>
      </c>
    </row>
    <row r="84" spans="1:9">
      <c r="A84" s="19"/>
      <c r="C84" s="24" t="s">
        <v>88</v>
      </c>
      <c r="D84" s="24"/>
      <c r="E84" s="19">
        <f>G84*E80</f>
        <v>3.3999999999999995</v>
      </c>
      <c r="F84" s="19">
        <f>E84*(365.25/7)</f>
        <v>177.40714285714284</v>
      </c>
      <c r="G84" s="19">
        <v>0.14468085106382977</v>
      </c>
      <c r="I84" s="19">
        <f>F84*AVERAGE(H85:H86)</f>
        <v>8.1343564863230244E-2</v>
      </c>
    </row>
    <row r="85" spans="1:9">
      <c r="A85" s="19"/>
      <c r="C85" s="24"/>
      <c r="D85" s="1" t="s">
        <v>89</v>
      </c>
      <c r="F85" s="24"/>
      <c r="H85" s="23">
        <f>B457</f>
        <v>5.8372345228633899E-4</v>
      </c>
    </row>
    <row r="86" spans="1:9">
      <c r="A86" s="19"/>
      <c r="C86" s="24"/>
      <c r="D86" s="1" t="s">
        <v>90</v>
      </c>
      <c r="F86" s="24"/>
      <c r="H86" s="23">
        <f>B464</f>
        <v>3.3330348984453301E-4</v>
      </c>
    </row>
    <row r="87" spans="1:9">
      <c r="A87" s="19"/>
      <c r="C87" s="24"/>
      <c r="D87" s="1"/>
      <c r="F87" s="24"/>
    </row>
    <row r="88" spans="1:9" s="24" customFormat="1">
      <c r="B88" s="24" t="s">
        <v>8</v>
      </c>
      <c r="E88" s="24">
        <f>E7</f>
        <v>74.099999999999994</v>
      </c>
      <c r="F88" s="24">
        <f>E88*(365.25/7)</f>
        <v>3866.4321428571429</v>
      </c>
      <c r="G88" s="24">
        <v>1</v>
      </c>
      <c r="H88" s="25"/>
      <c r="I88" s="24">
        <f>SUM(I89,I91,I94,I96,I98,I100)</f>
        <v>0.73433781178966084</v>
      </c>
    </row>
    <row r="89" spans="1:9">
      <c r="A89" s="19"/>
      <c r="C89" s="24" t="s">
        <v>91</v>
      </c>
      <c r="D89" s="24"/>
      <c r="E89" s="19">
        <f>G89*E88</f>
        <v>17</v>
      </c>
      <c r="F89" s="19">
        <f>E89*(365.25/7)</f>
        <v>887.03571428571433</v>
      </c>
      <c r="G89" s="19">
        <v>0.22941970310391366</v>
      </c>
      <c r="I89" s="19">
        <f>F89*H90</f>
        <v>0.1635410425291457</v>
      </c>
    </row>
    <row r="90" spans="1:9">
      <c r="A90" s="19"/>
      <c r="C90" s="24"/>
      <c r="D90" s="19" t="s">
        <v>82</v>
      </c>
      <c r="F90" s="24"/>
      <c r="H90" s="23">
        <f>B466</f>
        <v>1.8436804730104599E-4</v>
      </c>
    </row>
    <row r="91" spans="1:9">
      <c r="A91" s="19"/>
      <c r="C91" s="24" t="s">
        <v>92</v>
      </c>
      <c r="E91" s="26">
        <f>G91*E88</f>
        <v>11.7</v>
      </c>
      <c r="F91" s="19">
        <f>E91*(365.25/7)</f>
        <v>610.48928571428576</v>
      </c>
      <c r="G91" s="19">
        <v>0.15789473684210525</v>
      </c>
      <c r="I91" s="19">
        <f>F91*AVERAGE(H92:H93)</f>
        <v>0.13404598509444379</v>
      </c>
    </row>
    <row r="92" spans="1:9">
      <c r="A92" s="19"/>
      <c r="C92" s="24"/>
      <c r="D92" s="2" t="s">
        <v>86</v>
      </c>
      <c r="E92" s="26"/>
      <c r="H92" s="23">
        <f>B455</f>
        <v>2.9047921153145501E-4</v>
      </c>
    </row>
    <row r="93" spans="1:9">
      <c r="A93" s="19"/>
      <c r="C93" s="24"/>
      <c r="D93" s="19" t="s">
        <v>93</v>
      </c>
      <c r="F93" s="24"/>
      <c r="H93" s="23">
        <f>B454</f>
        <v>1.4866358173675799E-4</v>
      </c>
    </row>
    <row r="94" spans="1:9">
      <c r="A94" s="19"/>
      <c r="C94" s="24" t="s">
        <v>95</v>
      </c>
      <c r="E94" s="19">
        <f>G94*E88</f>
        <v>2.2000000000000002</v>
      </c>
      <c r="F94" s="19">
        <f>E94*(365.25/7)</f>
        <v>114.79285714285716</v>
      </c>
      <c r="G94" s="19">
        <v>2.9689608636977064E-2</v>
      </c>
      <c r="I94" s="19">
        <f>F94*H95</f>
        <v>2.1164134915536505E-2</v>
      </c>
    </row>
    <row r="95" spans="1:9">
      <c r="A95" s="19"/>
      <c r="C95" s="24"/>
      <c r="D95" s="27" t="s">
        <v>82</v>
      </c>
      <c r="F95" s="24"/>
      <c r="H95" s="23">
        <f>B466</f>
        <v>1.8436804730104599E-4</v>
      </c>
    </row>
    <row r="96" spans="1:9">
      <c r="A96" s="19"/>
      <c r="C96" s="24" t="s">
        <v>96</v>
      </c>
      <c r="E96" s="26">
        <f>G96*E88</f>
        <v>3.7999999999999994</v>
      </c>
      <c r="F96" s="19">
        <f>E96*(365.25/7)</f>
        <v>198.27857142857141</v>
      </c>
      <c r="G96" s="19">
        <v>5.128205128205128E-2</v>
      </c>
      <c r="I96" s="19">
        <f>F96*H97</f>
        <v>3.6556233035926679E-2</v>
      </c>
    </row>
    <row r="97" spans="1:9">
      <c r="A97" s="19"/>
      <c r="C97" s="24"/>
      <c r="D97" s="27" t="s">
        <v>82</v>
      </c>
      <c r="H97" s="23">
        <f>B466</f>
        <v>1.8436804730104599E-4</v>
      </c>
    </row>
    <row r="98" spans="1:9">
      <c r="A98" s="19"/>
      <c r="C98" s="24" t="s">
        <v>97</v>
      </c>
      <c r="D98" s="24"/>
      <c r="E98" s="19">
        <f>G98*E88</f>
        <v>9.5</v>
      </c>
      <c r="F98" s="19">
        <f>E98*(365.25/7)</f>
        <v>495.69642857142861</v>
      </c>
      <c r="G98" s="19">
        <v>0.12820512820512822</v>
      </c>
      <c r="I98" s="19">
        <f>F98*H99</f>
        <v>9.1390582589816721E-2</v>
      </c>
    </row>
    <row r="99" spans="1:9">
      <c r="A99" s="19"/>
      <c r="C99" s="24"/>
      <c r="D99" s="27" t="s">
        <v>82</v>
      </c>
      <c r="H99" s="23">
        <f>B466</f>
        <v>1.8436804730104599E-4</v>
      </c>
    </row>
    <row r="100" spans="1:9">
      <c r="A100" s="19"/>
      <c r="C100" s="24" t="s">
        <v>98</v>
      </c>
      <c r="D100" s="24"/>
      <c r="E100" s="19">
        <f>G100*E88</f>
        <v>29.9</v>
      </c>
      <c r="F100" s="19">
        <f>E100*(365.25/7)</f>
        <v>1560.1392857142857</v>
      </c>
      <c r="G100" s="19">
        <v>0.40350877192982459</v>
      </c>
      <c r="I100" s="19">
        <f>F100*H101</f>
        <v>0.28763983362479156</v>
      </c>
    </row>
    <row r="101" spans="1:9">
      <c r="A101" s="19"/>
      <c r="C101" s="24"/>
      <c r="D101" s="27" t="s">
        <v>82</v>
      </c>
      <c r="F101" s="24"/>
      <c r="H101" s="23">
        <f>B466</f>
        <v>1.8436804730104599E-4</v>
      </c>
    </row>
    <row r="102" spans="1:9">
      <c r="A102" s="19"/>
      <c r="C102" s="24"/>
      <c r="D102" s="27"/>
      <c r="F102" s="24"/>
    </row>
    <row r="103" spans="1:9" s="24" customFormat="1">
      <c r="B103" s="24" t="s">
        <v>9</v>
      </c>
      <c r="E103" s="24">
        <f>E8</f>
        <v>8.4</v>
      </c>
      <c r="F103" s="24">
        <f>E103*(365.25/7)</f>
        <v>438.3</v>
      </c>
      <c r="G103" s="24">
        <v>1</v>
      </c>
      <c r="H103" s="25"/>
      <c r="I103" s="24">
        <f>SUM(I104:I105)</f>
        <v>7.0549280361377836E-2</v>
      </c>
    </row>
    <row r="104" spans="1:9">
      <c r="A104" s="19"/>
      <c r="C104" s="24" t="s">
        <v>99</v>
      </c>
      <c r="D104" s="24"/>
      <c r="E104" s="19">
        <f>G104*E103</f>
        <v>2.4</v>
      </c>
      <c r="F104" s="19">
        <f>E104*(365.25/7)</f>
        <v>125.22857142857143</v>
      </c>
      <c r="G104" s="19">
        <v>0.2857142857142857</v>
      </c>
      <c r="I104" s="19">
        <f>F104*AVERAGE(H106:H106)</f>
        <v>2.0156937246107953E-2</v>
      </c>
    </row>
    <row r="105" spans="1:9">
      <c r="A105" s="19"/>
      <c r="C105" s="24" t="s">
        <v>100</v>
      </c>
      <c r="D105" s="24"/>
      <c r="E105" s="19">
        <f>G105*E103</f>
        <v>6</v>
      </c>
      <c r="F105" s="19">
        <f>E105*(365.25/7)</f>
        <v>313.07142857142856</v>
      </c>
      <c r="G105" s="19">
        <v>0.7142857142857143</v>
      </c>
      <c r="I105" s="19">
        <f>F105*AVERAGE(H106:H106)</f>
        <v>5.0392343115269883E-2</v>
      </c>
    </row>
    <row r="106" spans="1:9">
      <c r="A106" s="19"/>
      <c r="C106" s="24"/>
      <c r="D106" s="3" t="s">
        <v>101</v>
      </c>
      <c r="E106" s="3"/>
      <c r="F106" s="24"/>
      <c r="G106" s="3"/>
      <c r="H106" s="23">
        <f>B467</f>
        <v>1.6096116897416801E-4</v>
      </c>
    </row>
    <row r="107" spans="1:9">
      <c r="A107" s="19"/>
      <c r="C107" s="24"/>
      <c r="D107" s="3"/>
      <c r="E107" s="3"/>
      <c r="F107" s="24"/>
      <c r="G107" s="3"/>
    </row>
    <row r="108" spans="1:9" s="24" customFormat="1">
      <c r="B108" s="24" t="s">
        <v>10</v>
      </c>
      <c r="E108" s="24">
        <f>E9</f>
        <v>38.200000000000003</v>
      </c>
      <c r="F108" s="24">
        <f>E108*(365.25/7)</f>
        <v>1993.2214285714288</v>
      </c>
      <c r="G108" s="24">
        <v>0.9973821989528795</v>
      </c>
      <c r="H108" s="25"/>
      <c r="I108" s="24">
        <f>F108*H112</f>
        <v>0.17451357058998182</v>
      </c>
    </row>
    <row r="109" spans="1:9">
      <c r="C109" s="24" t="s">
        <v>102</v>
      </c>
      <c r="D109" s="24"/>
      <c r="E109" s="19">
        <f>G109*E108</f>
        <v>16.899999999999999</v>
      </c>
      <c r="F109" s="19">
        <f>E109*(365.25/7)</f>
        <v>881.81785714285706</v>
      </c>
      <c r="G109" s="19">
        <v>0.44240837696335072</v>
      </c>
    </row>
    <row r="110" spans="1:9">
      <c r="C110" s="24" t="s">
        <v>103</v>
      </c>
      <c r="D110" s="24"/>
      <c r="E110" s="19">
        <f>G110*E108</f>
        <v>21.2</v>
      </c>
      <c r="F110" s="19">
        <f>E110*(365.25/7)</f>
        <v>1106.1857142857143</v>
      </c>
      <c r="G110" s="19">
        <v>0.55497382198952872</v>
      </c>
    </row>
    <row r="111" spans="1:9">
      <c r="C111" s="24" t="s">
        <v>104</v>
      </c>
      <c r="D111" s="24">
        <f>F108-SUM(F109:F110)</f>
        <v>5.2178571428573832</v>
      </c>
      <c r="E111" s="19" t="s">
        <v>105</v>
      </c>
      <c r="F111" s="24" t="e">
        <f>E111*(365.25/7)</f>
        <v>#VALUE!</v>
      </c>
      <c r="G111" s="19">
        <v>2.6178010471205049E-3</v>
      </c>
    </row>
    <row r="112" spans="1:9">
      <c r="C112" s="24"/>
      <c r="D112" s="2" t="s">
        <v>276</v>
      </c>
      <c r="F112" s="24"/>
      <c r="H112" s="23">
        <f>B510</f>
        <v>8.75535292208143E-5</v>
      </c>
    </row>
    <row r="113" spans="1:9">
      <c r="C113" s="24"/>
      <c r="D113" s="2"/>
      <c r="F113" s="24"/>
    </row>
    <row r="114" spans="1:9">
      <c r="C114" s="24"/>
      <c r="D114" s="2"/>
      <c r="F114" s="24"/>
    </row>
    <row r="115" spans="1:9">
      <c r="C115" s="24"/>
      <c r="D115" s="2"/>
      <c r="F115" s="24"/>
    </row>
    <row r="116" spans="1:9">
      <c r="C116" s="24"/>
      <c r="D116" s="2"/>
      <c r="F116" s="24"/>
    </row>
    <row r="117" spans="1:9">
      <c r="C117" s="24"/>
      <c r="D117" s="2"/>
      <c r="F117" s="24"/>
    </row>
    <row r="118" spans="1:9">
      <c r="C118" s="24"/>
      <c r="D118" s="2"/>
      <c r="F118" s="24"/>
    </row>
    <row r="119" spans="1:9">
      <c r="C119" s="24"/>
      <c r="D119" s="2"/>
      <c r="F119" s="24"/>
    </row>
    <row r="120" spans="1:9">
      <c r="C120" s="24"/>
      <c r="D120" s="2"/>
      <c r="F120" s="24"/>
    </row>
    <row r="121" spans="1:9">
      <c r="C121" s="24"/>
      <c r="D121" s="2"/>
      <c r="F121" s="24"/>
    </row>
    <row r="122" spans="1:9" s="28" customFormat="1">
      <c r="A122" s="28" t="s">
        <v>106</v>
      </c>
      <c r="E122" s="28">
        <f>E4</f>
        <v>162.80000000000001</v>
      </c>
      <c r="F122" s="28">
        <f>E122*(365.25/7)</f>
        <v>8494.6714285714297</v>
      </c>
      <c r="H122" s="29"/>
      <c r="I122" s="28">
        <f>SUM(I108,I103,I88,I80,I75)</f>
        <v>1.4982849187858709</v>
      </c>
    </row>
    <row r="123" spans="1:9">
      <c r="F123" s="24"/>
    </row>
    <row r="124" spans="1:9" s="24" customFormat="1">
      <c r="A124" s="24" t="s">
        <v>107</v>
      </c>
      <c r="H124" s="25"/>
    </row>
    <row r="125" spans="1:9" s="24" customFormat="1">
      <c r="B125" s="24" t="s">
        <v>12</v>
      </c>
      <c r="E125" s="24">
        <f>E11</f>
        <v>19.5</v>
      </c>
      <c r="F125" s="24">
        <f t="shared" ref="F125:F133" si="0">E125*(365.25/7)</f>
        <v>1017.4821428571429</v>
      </c>
      <c r="G125" s="24">
        <v>1</v>
      </c>
      <c r="H125" s="25"/>
    </row>
    <row r="126" spans="1:9">
      <c r="C126" s="24" t="s">
        <v>108</v>
      </c>
      <c r="D126" s="24"/>
      <c r="E126" s="19">
        <f>G126*E125</f>
        <v>6.5</v>
      </c>
      <c r="F126" s="19">
        <f t="shared" si="0"/>
        <v>339.16071428571428</v>
      </c>
      <c r="G126" s="19">
        <v>0.33333333333333331</v>
      </c>
    </row>
    <row r="127" spans="1:9">
      <c r="C127" s="24" t="s">
        <v>109</v>
      </c>
      <c r="D127" s="24"/>
      <c r="E127" s="19">
        <f>G127*E125</f>
        <v>8.1</v>
      </c>
      <c r="F127" s="19">
        <f t="shared" si="0"/>
        <v>422.64642857142854</v>
      </c>
      <c r="G127" s="19">
        <v>0.41538461538461535</v>
      </c>
    </row>
    <row r="128" spans="1:9">
      <c r="C128" s="24" t="s">
        <v>110</v>
      </c>
      <c r="D128" s="24"/>
      <c r="E128" s="19">
        <f>G128*E125</f>
        <v>2</v>
      </c>
      <c r="F128" s="19">
        <f t="shared" si="0"/>
        <v>104.35714285714286</v>
      </c>
      <c r="G128" s="19">
        <v>0.10256410256410256</v>
      </c>
    </row>
    <row r="129" spans="1:9">
      <c r="C129" s="24" t="s">
        <v>111</v>
      </c>
      <c r="D129" s="24"/>
      <c r="E129" s="19">
        <f>G129*E125</f>
        <v>2.9</v>
      </c>
      <c r="F129" s="19">
        <f t="shared" si="0"/>
        <v>151.31785714285715</v>
      </c>
      <c r="G129" s="19">
        <v>0.14871794871794872</v>
      </c>
    </row>
    <row r="130" spans="1:9" s="24" customFormat="1">
      <c r="B130" s="24" t="s">
        <v>13</v>
      </c>
      <c r="E130" s="24">
        <f>E12</f>
        <v>7.7</v>
      </c>
      <c r="F130" s="19">
        <f t="shared" si="0"/>
        <v>401.77500000000003</v>
      </c>
      <c r="G130" s="24">
        <v>1</v>
      </c>
      <c r="H130" s="25"/>
    </row>
    <row r="131" spans="1:9">
      <c r="C131" s="24" t="s">
        <v>13</v>
      </c>
      <c r="D131" s="24"/>
      <c r="E131" s="19">
        <f>G131*E130</f>
        <v>7.7</v>
      </c>
      <c r="F131" s="19">
        <f t="shared" si="0"/>
        <v>401.77500000000003</v>
      </c>
      <c r="G131" s="19">
        <v>1</v>
      </c>
    </row>
    <row r="132" spans="1:9" s="24" customFormat="1">
      <c r="B132" s="24" t="s">
        <v>14</v>
      </c>
      <c r="E132" s="24" t="s">
        <v>105</v>
      </c>
      <c r="F132" s="19" t="e">
        <f t="shared" si="0"/>
        <v>#VALUE!</v>
      </c>
      <c r="G132" s="24">
        <v>1</v>
      </c>
      <c r="H132" s="25"/>
    </row>
    <row r="133" spans="1:9">
      <c r="C133" s="24" t="s">
        <v>14</v>
      </c>
      <c r="D133" s="24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4"/>
      <c r="D134" s="3" t="s">
        <v>101</v>
      </c>
      <c r="E134" s="3"/>
      <c r="F134" s="24"/>
      <c r="G134" s="3"/>
      <c r="H134" s="23">
        <f>B467</f>
        <v>1.6096116897416801E-4</v>
      </c>
    </row>
    <row r="135" spans="1:9" s="28" customFormat="1">
      <c r="A135" s="28" t="s">
        <v>112</v>
      </c>
      <c r="E135" s="28">
        <f>E10</f>
        <v>27.3</v>
      </c>
      <c r="F135" s="28">
        <f>E135*(365.25/7)</f>
        <v>1424.4750000000001</v>
      </c>
      <c r="H135" s="29"/>
      <c r="I135" s="28">
        <f>F135*H134</f>
        <v>0.229285161174478</v>
      </c>
    </row>
    <row r="136" spans="1:9">
      <c r="C136" s="24"/>
      <c r="D136" s="24"/>
      <c r="F136" s="24"/>
    </row>
    <row r="137" spans="1:9" s="24" customFormat="1">
      <c r="A137" s="24" t="s">
        <v>16</v>
      </c>
      <c r="H137" s="25"/>
    </row>
    <row r="138" spans="1:9" s="24" customFormat="1">
      <c r="B138" s="24" t="s">
        <v>17</v>
      </c>
      <c r="E138" s="24">
        <f>E15</f>
        <v>27.6</v>
      </c>
      <c r="F138" s="24">
        <f t="shared" ref="F138:F151" si="1">E138*(365.25/7)</f>
        <v>1440.1285714285716</v>
      </c>
      <c r="G138" s="24">
        <v>1.0036231884057971</v>
      </c>
      <c r="H138" s="25"/>
    </row>
    <row r="139" spans="1:9">
      <c r="C139" s="24" t="s">
        <v>113</v>
      </c>
      <c r="D139" s="24"/>
      <c r="E139" s="19">
        <f>G139*E138</f>
        <v>7.9</v>
      </c>
      <c r="F139" s="19">
        <f t="shared" si="1"/>
        <v>412.21071428571435</v>
      </c>
      <c r="G139" s="19">
        <v>0.28623188405797101</v>
      </c>
    </row>
    <row r="140" spans="1:9">
      <c r="C140" s="24" t="s">
        <v>114</v>
      </c>
      <c r="D140" s="24"/>
      <c r="E140" s="19">
        <f>G140*E138</f>
        <v>4.4000000000000004</v>
      </c>
      <c r="F140" s="19">
        <f t="shared" si="1"/>
        <v>229.58571428571432</v>
      </c>
      <c r="G140" s="19">
        <v>0.15942028985507248</v>
      </c>
    </row>
    <row r="141" spans="1:9">
      <c r="C141" s="24" t="s">
        <v>115</v>
      </c>
      <c r="D141" s="24"/>
      <c r="E141" s="19">
        <f>G141*E138</f>
        <v>10.3</v>
      </c>
      <c r="F141" s="19">
        <f t="shared" si="1"/>
        <v>537.4392857142858</v>
      </c>
      <c r="G141" s="19">
        <v>0.37318840579710144</v>
      </c>
    </row>
    <row r="142" spans="1:9">
      <c r="C142" s="24" t="s">
        <v>116</v>
      </c>
      <c r="D142" s="24"/>
      <c r="E142" s="19">
        <f>G142*E138</f>
        <v>2.6</v>
      </c>
      <c r="F142" s="19">
        <f t="shared" si="1"/>
        <v>135.66428571428571</v>
      </c>
      <c r="G142" s="19">
        <v>9.420289855072464E-2</v>
      </c>
    </row>
    <row r="143" spans="1:9">
      <c r="C143" s="24" t="s">
        <v>117</v>
      </c>
      <c r="D143" s="24"/>
      <c r="E143" s="19">
        <f>G143*E138</f>
        <v>0.8</v>
      </c>
      <c r="F143" s="19">
        <f t="shared" si="1"/>
        <v>41.742857142857147</v>
      </c>
      <c r="G143" s="19">
        <v>2.8985507246376812E-2</v>
      </c>
    </row>
    <row r="144" spans="1:9">
      <c r="C144" s="24" t="s">
        <v>118</v>
      </c>
      <c r="D144" s="24"/>
      <c r="E144" s="19">
        <f>G144*E138</f>
        <v>0.7</v>
      </c>
      <c r="F144" s="19">
        <f t="shared" si="1"/>
        <v>36.524999999999999</v>
      </c>
      <c r="G144" s="19">
        <v>2.5362318840579708E-2</v>
      </c>
    </row>
    <row r="145" spans="1:9">
      <c r="C145" s="24" t="s">
        <v>119</v>
      </c>
      <c r="D145" s="24"/>
      <c r="E145" s="19">
        <f>G145*E138</f>
        <v>1</v>
      </c>
      <c r="F145" s="19">
        <f t="shared" si="1"/>
        <v>52.178571428571431</v>
      </c>
      <c r="G145" s="19">
        <v>3.6231884057971016E-2</v>
      </c>
    </row>
    <row r="146" spans="1:9" s="24" customFormat="1">
      <c r="B146" s="24" t="s">
        <v>18</v>
      </c>
      <c r="E146" s="24">
        <f>E16</f>
        <v>6.2</v>
      </c>
      <c r="F146" s="24">
        <f t="shared" si="1"/>
        <v>323.50714285714287</v>
      </c>
      <c r="G146" s="24">
        <v>1</v>
      </c>
      <c r="H146" s="25"/>
    </row>
    <row r="147" spans="1:9">
      <c r="C147" s="24" t="s">
        <v>120</v>
      </c>
      <c r="D147" s="24"/>
      <c r="E147" s="19">
        <f>G147*E146</f>
        <v>2.6</v>
      </c>
      <c r="F147" s="19">
        <f t="shared" si="1"/>
        <v>135.66428571428571</v>
      </c>
      <c r="G147" s="19">
        <v>0.41935483870967744</v>
      </c>
    </row>
    <row r="148" spans="1:9">
      <c r="C148" s="24" t="s">
        <v>121</v>
      </c>
      <c r="D148" s="24"/>
      <c r="E148" s="19">
        <f>G148*E146</f>
        <v>0.7</v>
      </c>
      <c r="F148" s="19">
        <f t="shared" si="1"/>
        <v>36.524999999999999</v>
      </c>
      <c r="G148" s="19">
        <v>0.1129032258064516</v>
      </c>
    </row>
    <row r="149" spans="1:9">
      <c r="C149" s="24" t="s">
        <v>122</v>
      </c>
      <c r="D149" s="24"/>
      <c r="E149" s="19">
        <f>G149*E146</f>
        <v>2.2000000000000002</v>
      </c>
      <c r="F149" s="19">
        <f t="shared" si="1"/>
        <v>114.79285714285716</v>
      </c>
      <c r="G149" s="19">
        <v>0.35483870967741937</v>
      </c>
    </row>
    <row r="150" spans="1:9">
      <c r="C150" s="24" t="s">
        <v>123</v>
      </c>
      <c r="D150" s="24"/>
      <c r="E150" s="19">
        <f>G150*E146</f>
        <v>0.5</v>
      </c>
      <c r="F150" s="19">
        <f t="shared" si="1"/>
        <v>26.089285714285715</v>
      </c>
      <c r="G150" s="19">
        <v>8.0645161290322578E-2</v>
      </c>
    </row>
    <row r="151" spans="1:9">
      <c r="C151" s="24" t="s">
        <v>124</v>
      </c>
      <c r="D151" s="24"/>
      <c r="E151" s="19">
        <f>G151*E146</f>
        <v>0.2</v>
      </c>
      <c r="F151" s="19">
        <f t="shared" si="1"/>
        <v>10.435714285714287</v>
      </c>
      <c r="G151" s="19">
        <v>3.2258064516129031E-2</v>
      </c>
    </row>
    <row r="152" spans="1:9">
      <c r="C152" s="24"/>
      <c r="D152" s="2" t="s">
        <v>125</v>
      </c>
      <c r="H152" s="23">
        <f>B468</f>
        <v>1.9783800273003599E-4</v>
      </c>
    </row>
    <row r="153" spans="1:9">
      <c r="C153" s="24"/>
      <c r="D153" s="3" t="s">
        <v>126</v>
      </c>
      <c r="F153" s="24"/>
      <c r="G153" s="28"/>
      <c r="H153" s="23">
        <f>B469</f>
        <v>9.1374598860871899E-5</v>
      </c>
    </row>
    <row r="154" spans="1:9" s="28" customFormat="1">
      <c r="A154" s="28" t="s">
        <v>127</v>
      </c>
      <c r="E154" s="28">
        <f>E14</f>
        <v>33.799999999999997</v>
      </c>
      <c r="F154" s="28">
        <f>E154*(365.25/7)</f>
        <v>1763.6357142857141</v>
      </c>
      <c r="H154" s="29"/>
      <c r="I154" s="28">
        <f>F154*AVERAGE(H152:H153)</f>
        <v>0.25503283659360526</v>
      </c>
    </row>
    <row r="155" spans="1:9">
      <c r="C155" s="24"/>
      <c r="D155" s="24"/>
      <c r="F155" s="24"/>
    </row>
    <row r="156" spans="1:9" s="24" customFormat="1">
      <c r="A156" s="24" t="s">
        <v>19</v>
      </c>
      <c r="H156" s="25"/>
    </row>
    <row r="157" spans="1:9" s="24" customFormat="1">
      <c r="B157" s="24" t="s">
        <v>20</v>
      </c>
      <c r="E157" s="30">
        <f>E18</f>
        <v>66.2</v>
      </c>
      <c r="F157" s="24">
        <f>E157*(365.25/7)</f>
        <v>3454.221428571429</v>
      </c>
      <c r="G157" s="24">
        <v>1.0151057401812689</v>
      </c>
      <c r="H157" s="25"/>
      <c r="I157" s="24">
        <f>F157*AVERAGE(H159:H160)</f>
        <v>0.33336272860288524</v>
      </c>
    </row>
    <row r="158" spans="1:9">
      <c r="C158" s="24" t="s">
        <v>20</v>
      </c>
      <c r="D158" s="24"/>
      <c r="E158" s="26">
        <f>G158*E157</f>
        <v>66.2</v>
      </c>
      <c r="F158" s="19">
        <f>E158*(365.25/7)</f>
        <v>3454.221428571429</v>
      </c>
      <c r="G158" s="19">
        <v>1</v>
      </c>
    </row>
    <row r="159" spans="1:9">
      <c r="D159" s="27" t="s">
        <v>128</v>
      </c>
      <c r="E159" s="26"/>
      <c r="F159" s="24"/>
      <c r="H159" s="23">
        <f>B529</f>
        <v>5.8936399512656897E-5</v>
      </c>
    </row>
    <row r="160" spans="1:9">
      <c r="D160" s="31" t="s">
        <v>129</v>
      </c>
      <c r="E160" s="26"/>
      <c r="F160" s="24"/>
      <c r="H160" s="23">
        <f>B492</f>
        <v>1.3408117941004401E-4</v>
      </c>
    </row>
    <row r="161" spans="2:9" s="24" customFormat="1">
      <c r="B161" s="24" t="s">
        <v>21</v>
      </c>
      <c r="E161" s="30">
        <f>E19</f>
        <v>53.4</v>
      </c>
      <c r="F161" s="24">
        <f>E161*(365.25/7)</f>
        <v>2786.3357142857144</v>
      </c>
      <c r="G161" s="24">
        <v>1</v>
      </c>
      <c r="H161" s="25"/>
      <c r="I161" s="24">
        <f>SUM(I162,I168,I164)</f>
        <v>0.42942221459420898</v>
      </c>
    </row>
    <row r="162" spans="2:9">
      <c r="C162" s="24" t="s">
        <v>130</v>
      </c>
      <c r="D162" s="24"/>
      <c r="E162" s="26">
        <f>G162*E161</f>
        <v>33.200000000000003</v>
      </c>
      <c r="F162" s="19">
        <f>E162*(365.25/7)</f>
        <v>1732.3285714285716</v>
      </c>
      <c r="G162" s="19">
        <v>0.62172284644194764</v>
      </c>
      <c r="I162" s="19">
        <f>F162*H163</f>
        <v>0.23227265798285956</v>
      </c>
    </row>
    <row r="163" spans="2:9">
      <c r="C163" s="24"/>
      <c r="D163" s="31" t="s">
        <v>129</v>
      </c>
      <c r="E163" s="26"/>
      <c r="F163" s="24"/>
      <c r="H163" s="23">
        <f>B492</f>
        <v>1.3408117941004401E-4</v>
      </c>
    </row>
    <row r="164" spans="2:9">
      <c r="C164" s="24" t="s">
        <v>131</v>
      </c>
      <c r="D164" s="24"/>
      <c r="E164" s="26">
        <f>G164*E161</f>
        <v>2.8</v>
      </c>
      <c r="F164" s="19">
        <f>E164*(365.25/7)</f>
        <v>146.1</v>
      </c>
      <c r="G164" s="19">
        <v>5.2434456928838948E-2</v>
      </c>
      <c r="I164" s="19">
        <f>F164*AVERAGE(H165:H167)</f>
        <v>7.5416296102260375E-2</v>
      </c>
    </row>
    <row r="165" spans="2:9">
      <c r="C165" s="24"/>
      <c r="D165" s="31" t="s">
        <v>132</v>
      </c>
      <c r="E165" s="26"/>
      <c r="F165" s="24"/>
      <c r="H165" s="23">
        <f>B479</f>
        <v>8.3899075325234501E-4</v>
      </c>
    </row>
    <row r="166" spans="2:9">
      <c r="C166" s="24"/>
      <c r="D166" s="31" t="s">
        <v>133</v>
      </c>
      <c r="E166" s="26"/>
      <c r="F166" s="24"/>
      <c r="H166" s="23">
        <f>B478</f>
        <v>4.6337524758036899E-4</v>
      </c>
    </row>
    <row r="167" spans="2:9">
      <c r="C167" s="24"/>
      <c r="D167" s="31" t="s">
        <v>134</v>
      </c>
      <c r="E167" s="26"/>
      <c r="F167" s="24"/>
      <c r="H167" s="23">
        <f>B470</f>
        <v>2.4622324151349502E-4</v>
      </c>
    </row>
    <row r="168" spans="2:9">
      <c r="C168" s="24" t="s">
        <v>135</v>
      </c>
      <c r="D168" s="24"/>
      <c r="E168" s="26">
        <f>G168*E161</f>
        <v>17.399999999999999</v>
      </c>
      <c r="F168" s="19">
        <f>E168*(365.25/7)</f>
        <v>907.90714285714284</v>
      </c>
      <c r="G168" s="19">
        <v>0.32584269662921345</v>
      </c>
      <c r="I168" s="19">
        <f>F168*H169</f>
        <v>0.12173326050908903</v>
      </c>
    </row>
    <row r="169" spans="2:9">
      <c r="C169" s="24"/>
      <c r="D169" s="31" t="s">
        <v>129</v>
      </c>
      <c r="E169" s="26"/>
      <c r="F169" s="24"/>
      <c r="H169" s="23">
        <f>B492</f>
        <v>1.3408117941004401E-4</v>
      </c>
    </row>
    <row r="170" spans="2:9" s="24" customFormat="1">
      <c r="B170" s="24" t="s">
        <v>22</v>
      </c>
      <c r="D170" s="24" t="s">
        <v>136</v>
      </c>
      <c r="E170" s="30">
        <f>(E200-SUM(E186,E177,E161,E157)) / 2</f>
        <v>16.250000000000014</v>
      </c>
      <c r="F170" s="24">
        <f>E170*(365.25/7)</f>
        <v>847.90178571428646</v>
      </c>
      <c r="G170" s="24">
        <v>1</v>
      </c>
      <c r="H170" s="25"/>
      <c r="I170" s="24">
        <f>SUM(I171,I175)</f>
        <v>0.14106245470199361</v>
      </c>
    </row>
    <row r="171" spans="2:9">
      <c r="C171" s="24" t="s">
        <v>137</v>
      </c>
      <c r="D171" s="24"/>
      <c r="E171" s="26">
        <f>G171*E170</f>
        <v>2.9453125000000027</v>
      </c>
      <c r="F171" s="19">
        <f>E171*(365.25/7)</f>
        <v>153.68219866071442</v>
      </c>
      <c r="G171" s="19">
        <v>0.18124999999999999</v>
      </c>
      <c r="I171" s="19">
        <f>F171*AVERAGE(H172:H174)</f>
        <v>7.9330199862031769E-2</v>
      </c>
    </row>
    <row r="172" spans="2:9">
      <c r="C172" s="24"/>
      <c r="D172" s="31" t="s">
        <v>132</v>
      </c>
      <c r="E172" s="26"/>
      <c r="F172" s="24"/>
      <c r="H172" s="23">
        <f>B479</f>
        <v>8.3899075325234501E-4</v>
      </c>
    </row>
    <row r="173" spans="2:9">
      <c r="C173" s="24"/>
      <c r="D173" s="31" t="s">
        <v>133</v>
      </c>
      <c r="E173" s="26"/>
      <c r="F173" s="24"/>
      <c r="H173" s="23">
        <f>B478</f>
        <v>4.6337524758036899E-4</v>
      </c>
    </row>
    <row r="174" spans="2:9">
      <c r="C174" s="24"/>
      <c r="D174" s="31" t="s">
        <v>134</v>
      </c>
      <c r="E174" s="26"/>
      <c r="F174" s="24"/>
      <c r="H174" s="23">
        <f>B470</f>
        <v>2.4622324151349502E-4</v>
      </c>
    </row>
    <row r="175" spans="2:9">
      <c r="C175" s="24" t="s">
        <v>138</v>
      </c>
      <c r="D175" s="24"/>
      <c r="E175" s="26">
        <f>G175*E170</f>
        <v>13.304687500000011</v>
      </c>
      <c r="F175" s="19">
        <f>E175*(365.25/7)</f>
        <v>694.21958705357201</v>
      </c>
      <c r="G175" s="19">
        <v>0.81874999999999998</v>
      </c>
      <c r="I175" s="19">
        <f>F175*H176</f>
        <v>6.1732254839961843E-2</v>
      </c>
    </row>
    <row r="176" spans="2:9">
      <c r="C176" s="24"/>
      <c r="D176" s="31" t="s">
        <v>139</v>
      </c>
      <c r="E176" s="26"/>
      <c r="F176" s="24"/>
      <c r="H176" s="23">
        <f>B555</f>
        <v>8.8923239838230102E-5</v>
      </c>
    </row>
    <row r="177" spans="1:9" s="24" customFormat="1">
      <c r="B177" s="24" t="s">
        <v>23</v>
      </c>
      <c r="E177" s="30">
        <f>E21</f>
        <v>24.7</v>
      </c>
      <c r="F177" s="24">
        <f>E177*(365.25/7)</f>
        <v>1288.8107142857143</v>
      </c>
      <c r="G177" s="24">
        <v>0.99595141700404854</v>
      </c>
      <c r="H177" s="25"/>
      <c r="I177" s="24">
        <f>SUM(I178,I180,I182,I184)</f>
        <v>9.1167814946441258E-2</v>
      </c>
    </row>
    <row r="178" spans="1:9">
      <c r="A178" s="32"/>
      <c r="C178" s="24" t="s">
        <v>140</v>
      </c>
      <c r="D178" s="24"/>
      <c r="E178" s="26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1.3813001826748515E-2</v>
      </c>
    </row>
    <row r="179" spans="1:9">
      <c r="D179" s="31" t="s">
        <v>140</v>
      </c>
      <c r="E179" s="26"/>
      <c r="H179" s="23">
        <f>B489</f>
        <v>1.2032980248552E-4</v>
      </c>
    </row>
    <row r="180" spans="1:9">
      <c r="C180" s="24" t="s">
        <v>141</v>
      </c>
      <c r="D180" s="24"/>
      <c r="E180" s="26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8.3241111529531921E-3</v>
      </c>
    </row>
    <row r="181" spans="1:9">
      <c r="D181" s="31" t="s">
        <v>142</v>
      </c>
      <c r="E181" s="26"/>
      <c r="H181" s="23">
        <f>B491</f>
        <v>1.5953121990601601E-4</v>
      </c>
    </row>
    <row r="182" spans="1:9">
      <c r="C182" s="24" t="s">
        <v>143</v>
      </c>
      <c r="D182" s="24"/>
      <c r="E182" s="26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6.8632926108744455E-2</v>
      </c>
    </row>
    <row r="183" spans="1:9">
      <c r="D183" s="31" t="s">
        <v>144</v>
      </c>
      <c r="E183" s="26"/>
      <c r="F183" s="24"/>
      <c r="H183" s="23">
        <f>B541</f>
        <v>6.1464811934113902E-5</v>
      </c>
    </row>
    <row r="184" spans="1:9">
      <c r="C184" s="24" t="s">
        <v>145</v>
      </c>
      <c r="D184" s="32">
        <f>F177-SUM(F182,F180,F178)</f>
        <v>5.2178571428571558</v>
      </c>
      <c r="E184" s="26" t="s">
        <v>105</v>
      </c>
      <c r="F184" s="19" t="e">
        <f>E184*(365.25/7)</f>
        <v>#VALUE!</v>
      </c>
      <c r="G184" s="19">
        <v>4.0485829959514552E-3</v>
      </c>
      <c r="I184" s="19">
        <f>D184*H185</f>
        <v>3.9777585799509316E-4</v>
      </c>
    </row>
    <row r="185" spans="1:9">
      <c r="D185" s="27" t="s">
        <v>146</v>
      </c>
      <c r="E185" s="26"/>
      <c r="F185" s="24"/>
      <c r="H185" s="23">
        <f>B540</f>
        <v>7.6233566213980704E-5</v>
      </c>
    </row>
    <row r="186" spans="1:9" s="24" customFormat="1">
      <c r="B186" s="24" t="s">
        <v>24</v>
      </c>
      <c r="E186" s="30">
        <f>E22</f>
        <v>36.1</v>
      </c>
      <c r="F186" s="24">
        <f>E186*(365.25/7)</f>
        <v>1883.6464285714287</v>
      </c>
      <c r="G186" s="24">
        <v>0.99722991689750695</v>
      </c>
      <c r="H186" s="25"/>
      <c r="I186" s="24">
        <f>SUM(I187,I189,I191,I193,I195)</f>
        <v>3.1367222530274885</v>
      </c>
    </row>
    <row r="187" spans="1:9">
      <c r="C187" s="24" t="s">
        <v>147</v>
      </c>
      <c r="D187" s="24"/>
      <c r="E187" s="26">
        <f>G187*E186</f>
        <v>31.1</v>
      </c>
      <c r="F187" s="19">
        <f>E187*(365.25/7)</f>
        <v>1622.7535714285716</v>
      </c>
      <c r="G187" s="19">
        <v>0.86149584487534625</v>
      </c>
      <c r="I187" s="19">
        <f>F187*H188</f>
        <v>2.990896185308213</v>
      </c>
    </row>
    <row r="188" spans="1:9">
      <c r="D188" s="31" t="s">
        <v>148</v>
      </c>
      <c r="E188" s="26"/>
      <c r="H188" s="23">
        <f>B486</f>
        <v>1.8430994317117501E-3</v>
      </c>
    </row>
    <row r="189" spans="1:9">
      <c r="C189" s="24" t="s">
        <v>149</v>
      </c>
      <c r="D189" s="24"/>
      <c r="E189" s="26">
        <f>G189*E186</f>
        <v>3.5</v>
      </c>
      <c r="F189" s="19">
        <f>E189*(365.25/7)</f>
        <v>182.625</v>
      </c>
      <c r="G189" s="19">
        <v>9.6952908587257608E-2</v>
      </c>
      <c r="I189" s="19">
        <f>F189*H190</f>
        <v>0.12749656629303555</v>
      </c>
    </row>
    <row r="190" spans="1:9">
      <c r="C190" s="24"/>
      <c r="D190" s="31" t="s">
        <v>150</v>
      </c>
      <c r="E190" s="26"/>
      <c r="H190" s="23">
        <f>B488</f>
        <v>6.9813314876405498E-4</v>
      </c>
    </row>
    <row r="191" spans="1:9">
      <c r="C191" s="24" t="s">
        <v>151</v>
      </c>
      <c r="D191" s="24"/>
      <c r="E191" s="26">
        <f>G191*E186</f>
        <v>1.1000000000000001</v>
      </c>
      <c r="F191" s="19">
        <f>E191*(365.25/7)</f>
        <v>57.396428571428579</v>
      </c>
      <c r="G191" s="19">
        <v>3.0470914127423823E-2</v>
      </c>
      <c r="I191" s="19">
        <f>F191*H192</f>
        <v>1.4576958335096018E-2</v>
      </c>
    </row>
    <row r="192" spans="1:9">
      <c r="C192" s="24"/>
      <c r="D192" s="31" t="s">
        <v>152</v>
      </c>
      <c r="E192" s="26"/>
      <c r="H192" s="23">
        <f>B459</f>
        <v>2.53969779965583E-4</v>
      </c>
    </row>
    <row r="193" spans="1:9">
      <c r="C193" s="24" t="s">
        <v>153</v>
      </c>
      <c r="D193" s="32">
        <f>F186-SUM(F187,F189,F191,F195)</f>
        <v>5.2178571428571558</v>
      </c>
      <c r="E193" s="26" t="s">
        <v>105</v>
      </c>
      <c r="F193" s="19" t="e">
        <f>E193*(365.25/7)</f>
        <v>#VALUE!</v>
      </c>
      <c r="G193" s="19">
        <v>2.7700831024930483E-3</v>
      </c>
      <c r="I193" s="19">
        <f>D193*H194</f>
        <v>9.3813577278603752E-4</v>
      </c>
    </row>
    <row r="194" spans="1:9">
      <c r="C194" s="24"/>
      <c r="D194" s="31" t="s">
        <v>154</v>
      </c>
      <c r="E194" s="26"/>
      <c r="H194" s="23">
        <f>B473</f>
        <v>1.7979330347713199E-4</v>
      </c>
    </row>
    <row r="195" spans="1:9">
      <c r="C195" s="24" t="s">
        <v>155</v>
      </c>
      <c r="D195" s="24"/>
      <c r="E195" s="26">
        <f>G195*E186</f>
        <v>0.3</v>
      </c>
      <c r="F195" s="19">
        <f>E195*(365.25/7)</f>
        <v>15.653571428571428</v>
      </c>
      <c r="G195" s="19">
        <v>8.3102493074792231E-3</v>
      </c>
      <c r="I195" s="19">
        <f>F195*H196</f>
        <v>2.8144073183581056E-3</v>
      </c>
    </row>
    <row r="196" spans="1:9">
      <c r="C196" s="24"/>
      <c r="D196" s="31" t="s">
        <v>154</v>
      </c>
      <c r="E196" s="26"/>
      <c r="H196" s="23">
        <f>B473</f>
        <v>1.7979330347713199E-4</v>
      </c>
    </row>
    <row r="197" spans="1:9" s="24" customFormat="1">
      <c r="B197" s="24" t="s">
        <v>25</v>
      </c>
      <c r="D197" s="24" t="s">
        <v>136</v>
      </c>
      <c r="E197" s="30">
        <f>(E200-SUM(E157,E161,E177,E186))/2</f>
        <v>16.250000000000014</v>
      </c>
      <c r="F197" s="24">
        <f>E197*(365.25/7)</f>
        <v>847.90178571428646</v>
      </c>
      <c r="G197" s="24">
        <v>1</v>
      </c>
      <c r="H197" s="25"/>
      <c r="I197" s="24">
        <f>F197*H199</f>
        <v>4.2920851686168042E-2</v>
      </c>
    </row>
    <row r="198" spans="1:9">
      <c r="C198" s="24" t="s">
        <v>25</v>
      </c>
      <c r="D198" s="24"/>
      <c r="E198" s="26" t="s">
        <v>105</v>
      </c>
      <c r="F198" s="24" t="e">
        <f>E198*(365.25/7)</f>
        <v>#VALUE!</v>
      </c>
      <c r="G198" s="19">
        <v>1</v>
      </c>
    </row>
    <row r="199" spans="1:9">
      <c r="C199" s="24"/>
      <c r="D199" s="31" t="s">
        <v>156</v>
      </c>
      <c r="E199" s="26"/>
      <c r="F199" s="24"/>
      <c r="H199" s="23">
        <f>B532</f>
        <v>5.0620074646983798E-5</v>
      </c>
    </row>
    <row r="200" spans="1:9" s="28" customFormat="1">
      <c r="A200" s="28" t="s">
        <v>157</v>
      </c>
      <c r="E200" s="33">
        <f>E17</f>
        <v>212.9</v>
      </c>
      <c r="F200" s="28">
        <f>E200*(365.25/7)</f>
        <v>11108.817857142858</v>
      </c>
      <c r="H200" s="29"/>
      <c r="I200" s="28">
        <f>SUM(I161,I170,I157,I177,I186,I197)</f>
        <v>4.174658317559186</v>
      </c>
    </row>
    <row r="201" spans="1:9">
      <c r="C201" s="24"/>
      <c r="D201" s="24"/>
      <c r="E201" s="26"/>
      <c r="F201" s="24"/>
    </row>
    <row r="202" spans="1:9" s="24" customFormat="1">
      <c r="A202" s="24" t="s">
        <v>26</v>
      </c>
      <c r="E202" s="26"/>
      <c r="H202" s="25"/>
    </row>
    <row r="203" spans="1:9" s="24" customFormat="1">
      <c r="B203" s="24" t="s">
        <v>158</v>
      </c>
      <c r="E203" s="30">
        <f>E25</f>
        <v>18.399999999999999</v>
      </c>
      <c r="F203" s="24">
        <f>E203*(365.25/7)</f>
        <v>960.08571428571429</v>
      </c>
      <c r="G203" s="24">
        <v>0.97826086956521752</v>
      </c>
      <c r="H203" s="25"/>
      <c r="I203" s="24">
        <f>SUM(I204,I206,I208)</f>
        <v>0.16786084818140456</v>
      </c>
    </row>
    <row r="204" spans="1:9">
      <c r="A204" s="19"/>
      <c r="C204" s="24" t="s">
        <v>159</v>
      </c>
      <c r="D204" s="24"/>
      <c r="E204" s="26">
        <f>G204*E203</f>
        <v>15.600000000000001</v>
      </c>
      <c r="F204" s="19">
        <f>E204*(365.25/7)</f>
        <v>813.98571428571438</v>
      </c>
      <c r="G204" s="19">
        <v>0.84782608695652184</v>
      </c>
      <c r="I204" s="19">
        <f>F204*H205</f>
        <v>0.14122992267661671</v>
      </c>
    </row>
    <row r="205" spans="1:9">
      <c r="A205" s="19"/>
      <c r="C205" s="24"/>
      <c r="D205" s="31" t="s">
        <v>160</v>
      </c>
      <c r="E205" s="26"/>
      <c r="H205" s="23">
        <f>B484</f>
        <v>1.73504178510735E-4</v>
      </c>
    </row>
    <row r="206" spans="1:9">
      <c r="A206" s="19"/>
      <c r="C206" s="24" t="s">
        <v>161</v>
      </c>
      <c r="D206" s="24"/>
      <c r="E206" s="26">
        <f>G206*E203</f>
        <v>2.4</v>
      </c>
      <c r="F206" s="19">
        <f>E206*(365.25/7)</f>
        <v>125.22857142857143</v>
      </c>
      <c r="G206" s="19">
        <v>0.13043478260869565</v>
      </c>
      <c r="I206" s="19">
        <f>F206*H207</f>
        <v>2.4774970456164221E-2</v>
      </c>
    </row>
    <row r="207" spans="1:9">
      <c r="A207" s="19"/>
      <c r="C207" s="24"/>
      <c r="D207" s="31" t="s">
        <v>125</v>
      </c>
      <c r="E207" s="26"/>
      <c r="H207" s="23">
        <f>B468</f>
        <v>1.9783800273003599E-4</v>
      </c>
    </row>
    <row r="208" spans="1:9">
      <c r="A208" s="19"/>
      <c r="C208" s="24" t="s">
        <v>162</v>
      </c>
      <c r="D208" s="24">
        <f>F203-SUM(F204,F206)</f>
        <v>20.87142857142851</v>
      </c>
      <c r="E208" s="26" t="s">
        <v>105</v>
      </c>
      <c r="F208" s="19" t="e">
        <f>E208*(365.25/7)</f>
        <v>#VALUE!</v>
      </c>
      <c r="G208" s="19">
        <v>2.1739130434782483E-2</v>
      </c>
      <c r="I208" s="19">
        <f>D208*H209</f>
        <v>1.8559550486236256E-3</v>
      </c>
    </row>
    <row r="209" spans="1:9">
      <c r="A209" s="19"/>
      <c r="C209" s="24"/>
      <c r="D209" s="31" t="s">
        <v>139</v>
      </c>
      <c r="E209" s="26"/>
      <c r="H209" s="23">
        <f>B555</f>
        <v>8.8923239838230102E-5</v>
      </c>
    </row>
    <row r="210" spans="1:9" s="24" customFormat="1">
      <c r="B210" s="24" t="s">
        <v>28</v>
      </c>
      <c r="E210" s="30">
        <f>E234-SUM(E203,E213,E220,E223,E227)</f>
        <v>4.5</v>
      </c>
      <c r="F210" s="24">
        <f>E210*(365.25/7)</f>
        <v>234.80357142857144</v>
      </c>
      <c r="G210" s="24">
        <v>1</v>
      </c>
      <c r="H210" s="25"/>
      <c r="I210" s="24">
        <f>F211*H212</f>
        <v>4.6453069605307921E-2</v>
      </c>
    </row>
    <row r="211" spans="1:9">
      <c r="A211" s="19"/>
      <c r="C211" s="24" t="s">
        <v>28</v>
      </c>
      <c r="D211" s="24"/>
      <c r="E211" s="26">
        <f>G211*E210</f>
        <v>4.5</v>
      </c>
      <c r="F211" s="19">
        <f>E211*(365.25/7)</f>
        <v>234.80357142857144</v>
      </c>
      <c r="G211" s="19">
        <v>1</v>
      </c>
    </row>
    <row r="212" spans="1:9">
      <c r="A212" s="19"/>
      <c r="C212" s="24"/>
      <c r="D212" s="31" t="s">
        <v>125</v>
      </c>
      <c r="E212" s="26"/>
      <c r="H212" s="23">
        <f>B468</f>
        <v>1.9783800273003599E-4</v>
      </c>
    </row>
    <row r="213" spans="1:9" s="24" customFormat="1">
      <c r="B213" s="24" t="s">
        <v>29</v>
      </c>
      <c r="E213" s="30">
        <f>E27</f>
        <v>10.8</v>
      </c>
      <c r="F213" s="24">
        <f>E213*(365.25/7)</f>
        <v>563.52857142857147</v>
      </c>
      <c r="G213" s="24">
        <v>1</v>
      </c>
      <c r="H213" s="25"/>
      <c r="I213" s="24">
        <f>SUM(I214,I215,I217)</f>
        <v>7.1707517821744907E-2</v>
      </c>
    </row>
    <row r="214" spans="1:9">
      <c r="A214" s="19"/>
      <c r="C214" s="24" t="s">
        <v>163</v>
      </c>
      <c r="D214" s="24"/>
      <c r="E214" s="26">
        <f>G214*E213</f>
        <v>9</v>
      </c>
      <c r="F214" s="19">
        <f>E214*(365.25/7)</f>
        <v>469.60714285714289</v>
      </c>
      <c r="G214" s="19">
        <v>0.83333333333333326</v>
      </c>
      <c r="I214" s="19">
        <f>F214*H216</f>
        <v>6.2130825210215422E-2</v>
      </c>
    </row>
    <row r="215" spans="1:9">
      <c r="A215" s="19"/>
      <c r="C215" s="24" t="s">
        <v>164</v>
      </c>
      <c r="D215" s="24"/>
      <c r="E215" s="26">
        <f>G215*E213</f>
        <v>0.9</v>
      </c>
      <c r="F215" s="19">
        <f>E215*(365.25/7)</f>
        <v>46.960714285714289</v>
      </c>
      <c r="G215" s="19">
        <v>8.3333333333333329E-2</v>
      </c>
      <c r="I215" s="19">
        <f>F215*H216</f>
        <v>6.2130825210215419E-3</v>
      </c>
    </row>
    <row r="216" spans="1:9">
      <c r="A216" s="19"/>
      <c r="C216" s="24"/>
      <c r="D216" s="31" t="s">
        <v>165</v>
      </c>
      <c r="E216" s="26"/>
      <c r="H216" s="23">
        <f>B482</f>
        <v>1.32303833438743E-4</v>
      </c>
    </row>
    <row r="217" spans="1:9">
      <c r="A217" s="19"/>
      <c r="C217" s="24" t="s">
        <v>166</v>
      </c>
      <c r="D217" s="24"/>
      <c r="E217" s="26">
        <f>G217*E213</f>
        <v>0.9</v>
      </c>
      <c r="F217" s="19">
        <f>E217*(365.25/7)</f>
        <v>46.960714285714289</v>
      </c>
      <c r="G217" s="19">
        <v>8.3333333333333329E-2</v>
      </c>
      <c r="I217" s="19">
        <f>F217*AVERAGE(H218:H219)</f>
        <v>3.3636100905079318E-3</v>
      </c>
    </row>
    <row r="218" spans="1:9">
      <c r="A218" s="19"/>
      <c r="C218" s="24"/>
      <c r="D218" s="31" t="s">
        <v>139</v>
      </c>
      <c r="E218" s="26"/>
      <c r="H218" s="23">
        <f>B555</f>
        <v>8.8923239838230102E-5</v>
      </c>
    </row>
    <row r="219" spans="1:9">
      <c r="A219" s="19"/>
      <c r="C219" s="24"/>
      <c r="D219" s="31" t="s">
        <v>167</v>
      </c>
      <c r="E219" s="26"/>
      <c r="H219" s="23">
        <f>B528</f>
        <v>5.4328844022477301E-5</v>
      </c>
    </row>
    <row r="220" spans="1:9" s="24" customFormat="1">
      <c r="B220" s="24" t="s">
        <v>168</v>
      </c>
      <c r="E220" s="30">
        <f>E28</f>
        <v>2.8</v>
      </c>
      <c r="F220" s="24">
        <f>E220*(365.25/7)</f>
        <v>146.1</v>
      </c>
      <c r="G220" s="24">
        <v>1</v>
      </c>
      <c r="H220" s="25"/>
      <c r="I220" s="24">
        <f>F220*H222</f>
        <v>2.1365733445115158E-2</v>
      </c>
    </row>
    <row r="221" spans="1:9">
      <c r="A221" s="19"/>
      <c r="C221" s="24" t="s">
        <v>168</v>
      </c>
      <c r="D221" s="24"/>
      <c r="E221" s="26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3" t="s">
        <v>169</v>
      </c>
      <c r="E222" s="26"/>
      <c r="H222" s="23">
        <f>B485</f>
        <v>1.4624047532590801E-4</v>
      </c>
    </row>
    <row r="223" spans="1:9" s="24" customFormat="1">
      <c r="B223" s="24" t="s">
        <v>31</v>
      </c>
      <c r="E223" s="30">
        <f>E29</f>
        <v>4.8</v>
      </c>
      <c r="F223" s="24">
        <f>E223*(365.25/7)</f>
        <v>250.45714285714286</v>
      </c>
      <c r="G223" s="24">
        <v>1</v>
      </c>
      <c r="H223" s="25"/>
      <c r="I223" s="24">
        <f>SUM(I224:I225)</f>
        <v>3.6626971620197415E-2</v>
      </c>
    </row>
    <row r="224" spans="1:9">
      <c r="A224" s="19"/>
      <c r="C224" s="24" t="s">
        <v>170</v>
      </c>
      <c r="D224" s="24"/>
      <c r="E224" s="26">
        <f>G224*E223</f>
        <v>2.2999999999999998</v>
      </c>
      <c r="F224" s="19">
        <f>E224*(365.25/7)</f>
        <v>120.01071428571429</v>
      </c>
      <c r="G224" s="19">
        <v>0.47916666666666663</v>
      </c>
      <c r="I224" s="19">
        <f>F224*H226</f>
        <v>1.7550423901344595E-2</v>
      </c>
    </row>
    <row r="225" spans="1:9">
      <c r="A225" s="19"/>
      <c r="C225" s="24" t="s">
        <v>171</v>
      </c>
      <c r="D225" s="24"/>
      <c r="E225" s="26">
        <f>G225*E223</f>
        <v>2.5</v>
      </c>
      <c r="F225" s="19">
        <f>E225*(365.25/7)</f>
        <v>130.44642857142858</v>
      </c>
      <c r="G225" s="19">
        <v>0.52083333333333337</v>
      </c>
      <c r="I225" s="19">
        <f>F225*H226</f>
        <v>1.9076547718852824E-2</v>
      </c>
    </row>
    <row r="226" spans="1:9">
      <c r="A226" s="19"/>
      <c r="D226" s="3" t="s">
        <v>169</v>
      </c>
      <c r="E226" s="26"/>
      <c r="H226" s="23">
        <f>B485</f>
        <v>1.4624047532590801E-4</v>
      </c>
    </row>
    <row r="227" spans="1:9" s="24" customFormat="1">
      <c r="B227" s="24" t="s">
        <v>32</v>
      </c>
      <c r="E227" s="30">
        <f>E30</f>
        <v>8.5</v>
      </c>
      <c r="F227" s="24">
        <f>E227*(365.25/7)</f>
        <v>443.51785714285717</v>
      </c>
      <c r="G227" s="24">
        <v>0.9882352941176471</v>
      </c>
      <c r="H227" s="25"/>
      <c r="I227" s="24">
        <f>SUM(I228,I231)</f>
        <v>5.2430155118135285E-2</v>
      </c>
    </row>
    <row r="228" spans="1:9">
      <c r="A228" s="19"/>
      <c r="C228" s="24" t="s">
        <v>172</v>
      </c>
      <c r="D228" s="24"/>
      <c r="E228" s="26">
        <f>G228*E227</f>
        <v>6.2000000000000011</v>
      </c>
      <c r="F228" s="19">
        <f>E228*(365.25/7)</f>
        <v>323.50714285714292</v>
      </c>
      <c r="G228" s="19">
        <v>0.72941176470588243</v>
      </c>
      <c r="I228" s="19">
        <f>F228*AVERAGE(H229:H230)</f>
        <v>4.4933260268383034E-2</v>
      </c>
    </row>
    <row r="229" spans="1:9">
      <c r="A229" s="19"/>
      <c r="C229" s="3"/>
      <c r="D229" s="3" t="s">
        <v>169</v>
      </c>
      <c r="E229" s="26"/>
      <c r="H229" s="23">
        <f>B485</f>
        <v>1.4624047532590801E-4</v>
      </c>
    </row>
    <row r="230" spans="1:9">
      <c r="A230" s="19"/>
      <c r="C230" s="34"/>
      <c r="D230" s="34" t="s">
        <v>173</v>
      </c>
      <c r="E230" s="26"/>
      <c r="H230" s="23">
        <f>B476</f>
        <v>1.3154789046745599E-4</v>
      </c>
    </row>
    <row r="231" spans="1:9">
      <c r="A231" s="19"/>
      <c r="C231" s="24" t="s">
        <v>174</v>
      </c>
      <c r="D231" s="24"/>
      <c r="E231" s="26">
        <f>G231*E227</f>
        <v>2.2000000000000002</v>
      </c>
      <c r="F231" s="19">
        <f>E231*(365.25/7)</f>
        <v>114.79285714285716</v>
      </c>
      <c r="G231" s="19">
        <v>0.25882352941176473</v>
      </c>
      <c r="I231" s="19">
        <f>F231*AVERAGE(H232:H233)</f>
        <v>7.4968948497522551E-3</v>
      </c>
    </row>
    <row r="232" spans="1:9">
      <c r="A232" s="19"/>
      <c r="D232" s="35" t="s">
        <v>146</v>
      </c>
      <c r="E232" s="26"/>
      <c r="H232" s="23">
        <f>B540</f>
        <v>7.6233566213980704E-5</v>
      </c>
    </row>
    <row r="233" spans="1:9">
      <c r="A233" s="19"/>
      <c r="D233" s="3" t="s">
        <v>175</v>
      </c>
      <c r="E233" s="26"/>
      <c r="H233" s="23">
        <f>B556</f>
        <v>5.4382484929733503E-5</v>
      </c>
    </row>
    <row r="234" spans="1:9" s="28" customFormat="1">
      <c r="A234" s="28" t="s">
        <v>176</v>
      </c>
      <c r="E234" s="33">
        <f>E24</f>
        <v>49.8</v>
      </c>
      <c r="F234" s="28">
        <f>E234*(365.25/7)</f>
        <v>2598.4928571428572</v>
      </c>
      <c r="H234" s="29"/>
      <c r="I234" s="28">
        <f>SUM(I227,I220,I213,I210,I203,I223)</f>
        <v>0.39644429579190527</v>
      </c>
    </row>
    <row r="235" spans="1:9">
      <c r="C235" s="24"/>
      <c r="D235" s="24"/>
      <c r="F235" s="24"/>
    </row>
    <row r="236" spans="1:9" s="24" customFormat="1">
      <c r="A236" s="24" t="s">
        <v>33</v>
      </c>
      <c r="H236" s="25"/>
    </row>
    <row r="237" spans="1:9" s="24" customFormat="1">
      <c r="B237" s="24" t="s">
        <v>34</v>
      </c>
      <c r="E237" s="24">
        <f>E32</f>
        <v>7.4</v>
      </c>
      <c r="F237" s="24">
        <f>E237*(365.25/7)</f>
        <v>386.12142857142862</v>
      </c>
      <c r="G237" s="24">
        <v>0.98648648648648651</v>
      </c>
      <c r="H237" s="25"/>
      <c r="I237" s="24">
        <f>SUM(I238,I239,I241)</f>
        <v>5.0154394122136382E-2</v>
      </c>
    </row>
    <row r="238" spans="1:9">
      <c r="C238" s="24" t="s">
        <v>177</v>
      </c>
      <c r="D238" s="24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4.0497487894300854E-2</v>
      </c>
    </row>
    <row r="239" spans="1:9">
      <c r="C239" s="24" t="s">
        <v>178</v>
      </c>
      <c r="D239" s="24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1.3727961998068088E-3</v>
      </c>
    </row>
    <row r="240" spans="1:9">
      <c r="C240" s="24"/>
      <c r="D240" s="34" t="s">
        <v>173</v>
      </c>
      <c r="H240" s="23">
        <f>B476</f>
        <v>1.3154789046745599E-4</v>
      </c>
    </row>
    <row r="241" spans="1:9">
      <c r="C241" s="24" t="s">
        <v>179</v>
      </c>
      <c r="D241" s="24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8.2841100280287225E-3</v>
      </c>
    </row>
    <row r="242" spans="1:9">
      <c r="C242" s="24"/>
      <c r="D242" s="31" t="s">
        <v>165</v>
      </c>
      <c r="H242" s="23">
        <f>B482</f>
        <v>1.32303833438743E-4</v>
      </c>
    </row>
    <row r="243" spans="1:9" s="24" customFormat="1">
      <c r="B243" s="24" t="s">
        <v>35</v>
      </c>
      <c r="D243" s="24" t="s">
        <v>136</v>
      </c>
      <c r="E243" s="24">
        <f>(E251-E237)/2</f>
        <v>8.1999999999999993</v>
      </c>
      <c r="F243" s="24">
        <f>E243*(365.25/7)</f>
        <v>427.8642857142857</v>
      </c>
      <c r="G243" s="24">
        <v>0.96129032258064506</v>
      </c>
      <c r="H243" s="25"/>
      <c r="I243" s="24">
        <f>SUM(I244,I245,I246)</f>
        <v>1.8167113810378402E-2</v>
      </c>
    </row>
    <row r="244" spans="1:9">
      <c r="C244" s="24" t="s">
        <v>180</v>
      </c>
      <c r="D244" s="24"/>
      <c r="E244" s="19">
        <f>G244*E243</f>
        <v>5.5548387096774183</v>
      </c>
      <c r="F244" s="19">
        <f>E244*(365.25/7)</f>
        <v>289.84354838709675</v>
      </c>
      <c r="G244" s="19">
        <v>0.67741935483870963</v>
      </c>
      <c r="I244" s="19">
        <f>F244*H247</f>
        <v>1.2386668507076185E-2</v>
      </c>
    </row>
    <row r="245" spans="1:9">
      <c r="C245" s="24" t="s">
        <v>181</v>
      </c>
      <c r="D245" s="24"/>
      <c r="E245" s="19">
        <f>G245*E243</f>
        <v>2.3277419354838709</v>
      </c>
      <c r="F245" s="19">
        <f>E245*(365.25/7)</f>
        <v>121.45824884792627</v>
      </c>
      <c r="G245" s="19">
        <v>0.28387096774193549</v>
      </c>
      <c r="I245" s="19">
        <f>F245*H247</f>
        <v>5.1906039458224015E-3</v>
      </c>
    </row>
    <row r="246" spans="1:9">
      <c r="C246" s="24" t="s">
        <v>182</v>
      </c>
      <c r="D246" s="24"/>
      <c r="E246" s="19">
        <f>G246*E243</f>
        <v>0.26451612903225802</v>
      </c>
      <c r="F246" s="19">
        <f>E246*(365.25/7)</f>
        <v>13.802073732718892</v>
      </c>
      <c r="G246" s="19">
        <v>3.2258064516129031E-2</v>
      </c>
      <c r="I246" s="19">
        <f>F246*H247</f>
        <v>5.8984135747981823E-4</v>
      </c>
    </row>
    <row r="247" spans="1:9">
      <c r="C247" s="24"/>
      <c r="D247" s="34" t="s">
        <v>183</v>
      </c>
      <c r="H247" s="23">
        <f>B550</f>
        <v>4.2735705438346799E-5</v>
      </c>
    </row>
    <row r="248" spans="1:9" s="24" customFormat="1">
      <c r="B248" s="24" t="s">
        <v>36</v>
      </c>
      <c r="D248" s="24" t="s">
        <v>136</v>
      </c>
      <c r="E248" s="24">
        <f>(E251-E237)/2</f>
        <v>8.1999999999999993</v>
      </c>
      <c r="F248" s="19">
        <f>E248*(365.25/7)</f>
        <v>427.8642857142857</v>
      </c>
      <c r="G248" s="24">
        <v>1</v>
      </c>
      <c r="H248" s="25"/>
      <c r="I248" s="24">
        <f>F248*H250</f>
        <v>2.8067046582604453E-2</v>
      </c>
    </row>
    <row r="249" spans="1:9">
      <c r="C249" s="24" t="s">
        <v>36</v>
      </c>
      <c r="D249" s="24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4"/>
      <c r="D250" s="19" t="s">
        <v>184</v>
      </c>
      <c r="H250" s="23">
        <f>B549</f>
        <v>6.5598012079341302E-5</v>
      </c>
    </row>
    <row r="251" spans="1:9" s="28" customFormat="1">
      <c r="A251" s="28" t="s">
        <v>185</v>
      </c>
      <c r="E251" s="28">
        <f>E31</f>
        <v>23.8</v>
      </c>
      <c r="F251" s="28">
        <f>E251*(365.25/7)</f>
        <v>1241.8500000000001</v>
      </c>
      <c r="H251" s="29"/>
      <c r="I251" s="28">
        <f>SUM(I248,I243,I237)</f>
        <v>9.638855451511924E-2</v>
      </c>
    </row>
    <row r="252" spans="1:9">
      <c r="C252" s="24"/>
      <c r="D252" s="24"/>
      <c r="F252" s="24"/>
    </row>
    <row r="253" spans="1:9" s="24" customFormat="1">
      <c r="A253" s="24" t="s">
        <v>37</v>
      </c>
      <c r="H253" s="25"/>
    </row>
    <row r="254" spans="1:9" s="24" customFormat="1">
      <c r="B254" s="24" t="s">
        <v>38</v>
      </c>
      <c r="E254" s="24">
        <f>E36</f>
        <v>49.7</v>
      </c>
      <c r="F254" s="24">
        <f>E254*(365.25/7)</f>
        <v>2593.2750000000001</v>
      </c>
      <c r="G254" s="24">
        <v>0.96780684104627757</v>
      </c>
      <c r="H254" s="25"/>
      <c r="I254" s="24">
        <f>F254*H259</f>
        <v>0.25678971851398436</v>
      </c>
    </row>
    <row r="255" spans="1:9">
      <c r="C255" s="24" t="s">
        <v>186</v>
      </c>
      <c r="D255" s="24"/>
      <c r="E255" s="19">
        <f>G255*E254</f>
        <v>10.8</v>
      </c>
      <c r="F255" s="19">
        <f>E255*(365.25/7)</f>
        <v>563.52857142857147</v>
      </c>
      <c r="G255" s="19">
        <v>0.21730382293762576</v>
      </c>
    </row>
    <row r="256" spans="1:9">
      <c r="C256" s="24" t="s">
        <v>187</v>
      </c>
      <c r="D256" s="24"/>
      <c r="E256" s="19">
        <f>G256*E254</f>
        <v>36.6</v>
      </c>
      <c r="F256" s="19">
        <f>E256*(365.25/7)</f>
        <v>1909.7357142857145</v>
      </c>
      <c r="G256" s="19">
        <v>0.73641851106639833</v>
      </c>
    </row>
    <row r="257" spans="1:9">
      <c r="C257" s="24" t="s">
        <v>188</v>
      </c>
      <c r="D257" s="24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4" t="s">
        <v>189</v>
      </c>
      <c r="D258" s="24"/>
      <c r="E258" s="19">
        <f>G258*E254</f>
        <v>0.7</v>
      </c>
      <c r="F258" s="19">
        <f>E258*(365.25/7)</f>
        <v>36.524999999999999</v>
      </c>
      <c r="G258" s="19">
        <v>1.408450704225352E-2</v>
      </c>
    </row>
    <row r="259" spans="1:9">
      <c r="C259" s="24"/>
      <c r="D259" s="31" t="s">
        <v>190</v>
      </c>
      <c r="H259" s="23">
        <f>B481</f>
        <v>9.9021399008583497E-5</v>
      </c>
    </row>
    <row r="260" spans="1:9" s="24" customFormat="1">
      <c r="B260" s="24" t="s">
        <v>39</v>
      </c>
      <c r="E260" s="24">
        <f>E37</f>
        <v>69.099999999999994</v>
      </c>
      <c r="F260" s="24">
        <f>E260*(365.25/7)</f>
        <v>3605.5392857142856</v>
      </c>
      <c r="G260" s="24">
        <v>1</v>
      </c>
      <c r="H260" s="25"/>
      <c r="I260" s="24">
        <f>SUM(I261,I263,I265,I267,I269)</f>
        <v>3.8730136486643274</v>
      </c>
    </row>
    <row r="261" spans="1:9">
      <c r="C261" s="24" t="s">
        <v>191</v>
      </c>
      <c r="D261" s="24"/>
      <c r="E261" s="19">
        <f>G261*E260</f>
        <v>6.3</v>
      </c>
      <c r="F261" s="19">
        <f>E261*(365.25/7)</f>
        <v>328.72500000000002</v>
      </c>
      <c r="G261" s="19">
        <v>9.1172214182344433E-2</v>
      </c>
      <c r="I261" s="19">
        <f>F261*H262</f>
        <v>3.2550809389096609E-2</v>
      </c>
    </row>
    <row r="262" spans="1:9">
      <c r="C262" s="24"/>
      <c r="D262" s="31" t="s">
        <v>190</v>
      </c>
      <c r="H262" s="23">
        <f>B481</f>
        <v>9.9021399008583497E-5</v>
      </c>
    </row>
    <row r="263" spans="1:9">
      <c r="C263" s="24" t="s">
        <v>192</v>
      </c>
      <c r="D263" s="24"/>
      <c r="E263" s="19">
        <f>G263*E260</f>
        <v>38.4</v>
      </c>
      <c r="F263" s="19">
        <f>E263*(365.25/7)</f>
        <v>2003.6571428571428</v>
      </c>
      <c r="G263" s="19">
        <v>0.55571635311143275</v>
      </c>
      <c r="I263" s="19">
        <f>F263*H264</f>
        <v>3.6333178997015927</v>
      </c>
    </row>
    <row r="264" spans="1:9">
      <c r="C264" s="24"/>
      <c r="D264" s="19" t="s">
        <v>193</v>
      </c>
      <c r="H264" s="23">
        <f>B511</f>
        <v>1.81334312242693E-3</v>
      </c>
    </row>
    <row r="265" spans="1:9">
      <c r="C265" s="24" t="s">
        <v>194</v>
      </c>
      <c r="D265" s="24"/>
      <c r="E265" s="19">
        <f>G265*E260</f>
        <v>3.8</v>
      </c>
      <c r="F265" s="19">
        <f>E265*(365.25/7)</f>
        <v>198.27857142857144</v>
      </c>
      <c r="G265" s="19">
        <v>5.4992764109985527E-2</v>
      </c>
      <c r="I265" s="19">
        <f>F265*H266</f>
        <v>3.5649159365869335E-2</v>
      </c>
    </row>
    <row r="266" spans="1:9">
      <c r="A266" s="19"/>
      <c r="C266" s="24"/>
      <c r="D266" s="34" t="s">
        <v>154</v>
      </c>
      <c r="H266" s="23">
        <f>B473</f>
        <v>1.7979330347713199E-4</v>
      </c>
    </row>
    <row r="267" spans="1:9">
      <c r="A267" s="19"/>
      <c r="C267" s="24" t="s">
        <v>195</v>
      </c>
      <c r="D267" s="24"/>
      <c r="E267" s="19">
        <f>G267*E260</f>
        <v>9.3000000000000007</v>
      </c>
      <c r="F267" s="19">
        <f>E267*(365.25/7)</f>
        <v>485.26071428571436</v>
      </c>
      <c r="G267" s="19">
        <v>0.13458755426917512</v>
      </c>
      <c r="I267" s="19">
        <f>F267*H268</f>
        <v>4.3150954880499429E-2</v>
      </c>
    </row>
    <row r="268" spans="1:9">
      <c r="A268" s="19"/>
      <c r="C268" s="24"/>
      <c r="D268" s="34" t="s">
        <v>139</v>
      </c>
      <c r="H268" s="23">
        <f>B555</f>
        <v>8.8923239838230102E-5</v>
      </c>
    </row>
    <row r="269" spans="1:9">
      <c r="A269" s="19"/>
      <c r="C269" s="24" t="s">
        <v>196</v>
      </c>
      <c r="D269" s="24"/>
      <c r="E269" s="19">
        <f>G269*E260</f>
        <v>11.3</v>
      </c>
      <c r="F269" s="19">
        <f>E269*(365.25/7)</f>
        <v>589.61785714285725</v>
      </c>
      <c r="G269" s="19">
        <v>0.16353111432706224</v>
      </c>
      <c r="I269" s="19">
        <f>F269*H270</f>
        <v>0.12834482532726935</v>
      </c>
    </row>
    <row r="270" spans="1:9">
      <c r="A270" s="19"/>
      <c r="C270" s="24"/>
      <c r="D270" s="34" t="s">
        <v>197</v>
      </c>
      <c r="H270" s="23">
        <f>B516</f>
        <v>2.1767459002886499E-4</v>
      </c>
    </row>
    <row r="271" spans="1:9" s="24" customFormat="1">
      <c r="B271" s="24" t="s">
        <v>40</v>
      </c>
      <c r="E271" s="24">
        <f>E38</f>
        <v>21.2</v>
      </c>
      <c r="F271" s="24">
        <f>E271*(365.25/7)</f>
        <v>1106.1857142857143</v>
      </c>
      <c r="G271" s="24">
        <v>1.0047169811320757</v>
      </c>
      <c r="H271" s="25"/>
      <c r="I271" s="24">
        <f>SUM(I272,I274,I276,I278,I280,I282,I287)</f>
        <v>0.98506971832203438</v>
      </c>
    </row>
    <row r="272" spans="1:9">
      <c r="A272" s="19"/>
      <c r="C272" s="24" t="s">
        <v>198</v>
      </c>
      <c r="D272" s="24"/>
      <c r="E272" s="19">
        <f>G272*E271</f>
        <v>0.5</v>
      </c>
      <c r="F272" s="19">
        <f>E272*(365.25/7)</f>
        <v>26.089285714285715</v>
      </c>
      <c r="G272" s="19">
        <v>2.358490566037736E-2</v>
      </c>
      <c r="I272" s="19">
        <f>F272*H273</f>
        <v>4.303580011089158E-2</v>
      </c>
    </row>
    <row r="273" spans="1:9">
      <c r="A273" s="19"/>
      <c r="C273" s="24"/>
      <c r="D273" s="3" t="s">
        <v>199</v>
      </c>
      <c r="H273" s="23">
        <f>B512</f>
        <v>1.6495583889185E-3</v>
      </c>
    </row>
    <row r="274" spans="1:9">
      <c r="A274" s="19"/>
      <c r="C274" s="24" t="s">
        <v>200</v>
      </c>
      <c r="D274" s="24"/>
      <c r="E274" s="19">
        <f>G274*E271</f>
        <v>3.4</v>
      </c>
      <c r="F274" s="19">
        <f>E274*(365.25/7)</f>
        <v>177.40714285714287</v>
      </c>
      <c r="G274" s="19">
        <v>0.16037735849056603</v>
      </c>
      <c r="I274" s="19">
        <f>F274*H275</f>
        <v>0.32170002236941186</v>
      </c>
    </row>
    <row r="275" spans="1:9">
      <c r="A275" s="19"/>
      <c r="C275" s="24"/>
      <c r="D275" s="31" t="s">
        <v>193</v>
      </c>
      <c r="H275" s="23">
        <f>B511</f>
        <v>1.81334312242693E-3</v>
      </c>
    </row>
    <row r="276" spans="1:9">
      <c r="A276" s="19"/>
      <c r="C276" s="24" t="s">
        <v>201</v>
      </c>
      <c r="D276" s="24"/>
      <c r="E276" s="19">
        <f>G276*E271</f>
        <v>1.9</v>
      </c>
      <c r="F276" s="19">
        <f>E276*(365.25/7)</f>
        <v>99.13928571428572</v>
      </c>
      <c r="G276" s="19">
        <v>8.9622641509433956E-2</v>
      </c>
      <c r="I276" s="19">
        <f>F276*H277</f>
        <v>8.03900919719856E-2</v>
      </c>
    </row>
    <row r="277" spans="1:9">
      <c r="A277" s="19"/>
      <c r="C277" s="24"/>
      <c r="D277" s="3" t="s">
        <v>202</v>
      </c>
      <c r="H277" s="23">
        <f>B514</f>
        <v>8.1088028214834705E-4</v>
      </c>
    </row>
    <row r="278" spans="1:9">
      <c r="A278" s="19"/>
      <c r="C278" s="24" t="s">
        <v>203</v>
      </c>
      <c r="D278" s="24"/>
      <c r="E278" s="19">
        <f>G278*E271</f>
        <v>11.5</v>
      </c>
      <c r="F278" s="19">
        <f>E278*(365.25/7)</f>
        <v>600.05357142857144</v>
      </c>
      <c r="G278" s="19">
        <v>0.54245283018867929</v>
      </c>
      <c r="I278" s="19">
        <f>F278*H279</f>
        <v>0.48657160930412335</v>
      </c>
    </row>
    <row r="279" spans="1:9">
      <c r="A279" s="19"/>
      <c r="C279" s="24"/>
      <c r="D279" s="3" t="s">
        <v>202</v>
      </c>
      <c r="H279" s="23">
        <f>B514</f>
        <v>8.1088028214834705E-4</v>
      </c>
    </row>
    <row r="280" spans="1:9">
      <c r="A280" s="19"/>
      <c r="C280" s="24" t="s">
        <v>204</v>
      </c>
      <c r="D280" s="24"/>
      <c r="E280" s="19">
        <f>G280*E271</f>
        <v>0.5</v>
      </c>
      <c r="F280" s="19">
        <f>E280*(365.25/7)</f>
        <v>26.089285714285715</v>
      </c>
      <c r="G280" s="19">
        <v>2.358490566037736E-2</v>
      </c>
      <c r="I280" s="19">
        <f>F280*H281</f>
        <v>1.3619372561600427E-2</v>
      </c>
    </row>
    <row r="281" spans="1:9">
      <c r="A281" s="19"/>
      <c r="C281" s="24"/>
      <c r="D281" s="3" t="s">
        <v>205</v>
      </c>
      <c r="H281" s="23">
        <f>B513</f>
        <v>5.2202933843232299E-4</v>
      </c>
    </row>
    <row r="282" spans="1:9">
      <c r="C282" s="24" t="s">
        <v>206</v>
      </c>
      <c r="D282" s="24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4"/>
      <c r="D283" s="1" t="s">
        <v>193</v>
      </c>
    </row>
    <row r="284" spans="1:9">
      <c r="C284" s="24"/>
      <c r="D284" s="1" t="s">
        <v>199</v>
      </c>
    </row>
    <row r="285" spans="1:9">
      <c r="C285" s="24"/>
      <c r="D285" s="1" t="s">
        <v>205</v>
      </c>
    </row>
    <row r="286" spans="1:9">
      <c r="C286" s="24"/>
      <c r="D286" s="1" t="s">
        <v>202</v>
      </c>
    </row>
    <row r="287" spans="1:9">
      <c r="C287" s="24" t="s">
        <v>207</v>
      </c>
      <c r="D287" s="24"/>
      <c r="E287" s="19">
        <f>G287*E271</f>
        <v>3.5000000000000004</v>
      </c>
      <c r="F287" s="19">
        <f>E287*(365.25/7)</f>
        <v>182.62500000000003</v>
      </c>
      <c r="G287" s="19">
        <v>0.16509433962264153</v>
      </c>
      <c r="I287" s="19">
        <f>F287*H288</f>
        <v>3.9752822004021478E-2</v>
      </c>
    </row>
    <row r="288" spans="1:9">
      <c r="C288" s="24"/>
      <c r="D288" s="34" t="s">
        <v>197</v>
      </c>
      <c r="H288" s="23">
        <f>B516</f>
        <v>2.1767459002886499E-4</v>
      </c>
    </row>
    <row r="289" spans="1:9" s="28" customFormat="1">
      <c r="A289" s="28" t="s">
        <v>208</v>
      </c>
      <c r="E289" s="28">
        <f>E35</f>
        <v>140.1</v>
      </c>
      <c r="F289" s="28">
        <f>E289*(365.25/7)</f>
        <v>7310.2178571428567</v>
      </c>
      <c r="H289" s="29"/>
      <c r="I289" s="28">
        <f>SUM(I254,I260,I271)</f>
        <v>5.1148730855003457</v>
      </c>
    </row>
    <row r="290" spans="1:9">
      <c r="C290" s="24"/>
      <c r="D290" s="24"/>
      <c r="F290" s="24"/>
    </row>
    <row r="291" spans="1:9" s="24" customFormat="1">
      <c r="A291" s="24" t="s">
        <v>41</v>
      </c>
      <c r="H291" s="25"/>
    </row>
    <row r="292" spans="1:9" s="24" customFormat="1">
      <c r="B292" s="24" t="s">
        <v>42</v>
      </c>
      <c r="E292" s="24">
        <f>E40</f>
        <v>1.4</v>
      </c>
      <c r="F292" s="24">
        <f>E292*(365.25/7)</f>
        <v>73.05</v>
      </c>
      <c r="G292" s="24">
        <v>1</v>
      </c>
      <c r="H292" s="25"/>
      <c r="I292" s="24">
        <f>F292*H294</f>
        <v>1.5804075705561325E-2</v>
      </c>
    </row>
    <row r="293" spans="1:9">
      <c r="C293" s="24" t="s">
        <v>42</v>
      </c>
      <c r="D293" s="24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4"/>
      <c r="D294" s="3" t="s">
        <v>209</v>
      </c>
      <c r="H294" s="23">
        <f>B515</f>
        <v>2.1634600555183199E-4</v>
      </c>
    </row>
    <row r="295" spans="1:9" s="24" customFormat="1">
      <c r="B295" s="24" t="s">
        <v>43</v>
      </c>
      <c r="D295" s="24" t="s">
        <v>136</v>
      </c>
      <c r="E295" s="24">
        <f>E301-SUM(E298,E292)</f>
        <v>1.0000000000000036</v>
      </c>
      <c r="F295" s="24">
        <f>E295*(365.25/7)</f>
        <v>52.178571428571615</v>
      </c>
      <c r="G295" s="24">
        <v>1</v>
      </c>
      <c r="H295" s="25"/>
      <c r="I295" s="24">
        <f>F295*H297</f>
        <v>6.903425023357293E-3</v>
      </c>
    </row>
    <row r="296" spans="1:9">
      <c r="C296" s="24" t="s">
        <v>43</v>
      </c>
      <c r="D296" s="24"/>
      <c r="E296" s="19">
        <f>G296*E295</f>
        <v>1.0000000000000036</v>
      </c>
      <c r="F296" s="19">
        <f>E296*(365.25/7)</f>
        <v>52.178571428571615</v>
      </c>
      <c r="G296" s="19">
        <v>1</v>
      </c>
    </row>
    <row r="297" spans="1:9">
      <c r="C297" s="24"/>
      <c r="D297" s="34" t="s">
        <v>165</v>
      </c>
      <c r="H297" s="23">
        <f>B482</f>
        <v>1.32303833438743E-4</v>
      </c>
    </row>
    <row r="298" spans="1:9" s="24" customFormat="1">
      <c r="B298" s="24" t="s">
        <v>44</v>
      </c>
      <c r="E298" s="24">
        <f>E42</f>
        <v>28.2</v>
      </c>
      <c r="F298" s="24">
        <f>E298*(365.25/7)</f>
        <v>1471.4357142857143</v>
      </c>
      <c r="G298" s="24">
        <v>1</v>
      </c>
      <c r="H298" s="25"/>
      <c r="I298" s="24">
        <f>F298*H300</f>
        <v>5.288172703631297E-2</v>
      </c>
    </row>
    <row r="299" spans="1:9">
      <c r="C299" s="24" t="s">
        <v>44</v>
      </c>
      <c r="D299" s="24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4"/>
      <c r="D300" s="34" t="s">
        <v>210</v>
      </c>
      <c r="H300" s="23">
        <f>B521</f>
        <v>3.59388633311674E-5</v>
      </c>
    </row>
    <row r="301" spans="1:9" s="28" customFormat="1">
      <c r="A301" s="28" t="s">
        <v>211</v>
      </c>
      <c r="E301" s="28">
        <f>E39</f>
        <v>30.6</v>
      </c>
      <c r="F301" s="28">
        <f>E301*(365.25/7)</f>
        <v>1596.6642857142858</v>
      </c>
      <c r="H301" s="29"/>
      <c r="I301" s="28">
        <f>SUM(I292,I295,I298)</f>
        <v>7.5589227765231581E-2</v>
      </c>
    </row>
    <row r="302" spans="1:9">
      <c r="C302" s="24"/>
      <c r="D302" s="24"/>
      <c r="F302" s="24"/>
    </row>
    <row r="303" spans="1:9" s="24" customFormat="1">
      <c r="A303" s="24" t="s">
        <v>45</v>
      </c>
      <c r="H303" s="25"/>
    </row>
    <row r="304" spans="1:9" s="24" customFormat="1">
      <c r="B304" s="24" t="s">
        <v>46</v>
      </c>
      <c r="E304" s="24">
        <f>E44</f>
        <v>14.2</v>
      </c>
      <c r="F304" s="24">
        <f>E304*(365.25/7)</f>
        <v>740.93571428571431</v>
      </c>
      <c r="G304" s="24">
        <v>1.0000000000000002</v>
      </c>
      <c r="H304" s="25"/>
      <c r="I304" s="24">
        <f>SUM(I305,I306,I307,I309)</f>
        <v>9.7349574111133749E-2</v>
      </c>
    </row>
    <row r="305" spans="1:9">
      <c r="C305" s="24" t="s">
        <v>212</v>
      </c>
      <c r="D305" s="24"/>
      <c r="E305" s="19">
        <f>G305*E304</f>
        <v>7.1999999999999993</v>
      </c>
      <c r="F305" s="19">
        <f>E305*(365.25/7)</f>
        <v>375.68571428571425</v>
      </c>
      <c r="G305" s="19">
        <v>0.50704225352112675</v>
      </c>
      <c r="I305" s="19">
        <f>F305*H308</f>
        <v>4.9704660168172328E-2</v>
      </c>
    </row>
    <row r="306" spans="1:9">
      <c r="C306" s="24" t="s">
        <v>213</v>
      </c>
      <c r="D306" s="24"/>
      <c r="E306" s="19">
        <f>G306*E304</f>
        <v>3.7000000000000006</v>
      </c>
      <c r="F306" s="19">
        <f>E306*(365.25/7)</f>
        <v>193.06071428571431</v>
      </c>
      <c r="G306" s="19">
        <v>0.26056338028169018</v>
      </c>
      <c r="I306" s="19">
        <f>F306*H308</f>
        <v>2.5542672586421896E-2</v>
      </c>
    </row>
    <row r="307" spans="1:9">
      <c r="C307" s="24" t="s">
        <v>214</v>
      </c>
      <c r="D307" s="24"/>
      <c r="E307" s="19">
        <f>G307*E304</f>
        <v>3</v>
      </c>
      <c r="F307" s="19">
        <f>E307*(365.25/7)</f>
        <v>156.53571428571428</v>
      </c>
      <c r="G307" s="19">
        <v>0.21126760563380284</v>
      </c>
      <c r="I307" s="19">
        <f>F307*H308</f>
        <v>2.0710275070071806E-2</v>
      </c>
    </row>
    <row r="308" spans="1:9">
      <c r="C308" s="24"/>
      <c r="D308" s="34" t="s">
        <v>165</v>
      </c>
      <c r="H308" s="23">
        <f>B482</f>
        <v>1.32303833438743E-4</v>
      </c>
    </row>
    <row r="309" spans="1:9">
      <c r="C309" s="24" t="s">
        <v>215</v>
      </c>
      <c r="D309" s="24"/>
      <c r="E309" s="19">
        <f>G309*E304</f>
        <v>0.3</v>
      </c>
      <c r="F309" s="19">
        <f>E309*(365.25/7)</f>
        <v>15.653571428571428</v>
      </c>
      <c r="G309" s="19">
        <v>2.1126760563380281E-2</v>
      </c>
      <c r="I309" s="19">
        <f>F309*H310</f>
        <v>1.3919662864677234E-3</v>
      </c>
    </row>
    <row r="310" spans="1:9">
      <c r="C310" s="24"/>
      <c r="D310" s="34" t="s">
        <v>139</v>
      </c>
      <c r="H310" s="23">
        <f>B555</f>
        <v>8.8923239838230102E-5</v>
      </c>
    </row>
    <row r="311" spans="1:9" s="24" customFormat="1">
      <c r="B311" s="24" t="s">
        <v>47</v>
      </c>
      <c r="E311" s="24">
        <f>(E346-SUM(E343,E337,E331,E322,E314,E304))/2</f>
        <v>6.6000000000000014</v>
      </c>
      <c r="F311" s="24">
        <f>E311*(365.25/7)</f>
        <v>344.37857142857149</v>
      </c>
      <c r="G311" s="24">
        <v>1</v>
      </c>
      <c r="H311" s="25"/>
      <c r="I311" s="24">
        <f>E311*H313</f>
        <v>9.6518713715099309E-4</v>
      </c>
    </row>
    <row r="312" spans="1:9">
      <c r="C312" s="24" t="s">
        <v>47</v>
      </c>
      <c r="D312" s="24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4"/>
      <c r="D313" s="34" t="s">
        <v>169</v>
      </c>
      <c r="H313" s="23">
        <f>B485</f>
        <v>1.4624047532590801E-4</v>
      </c>
    </row>
    <row r="314" spans="1:9" s="24" customFormat="1">
      <c r="B314" s="24" t="s">
        <v>48</v>
      </c>
      <c r="E314" s="24">
        <f>E46</f>
        <v>19.899999999999999</v>
      </c>
      <c r="F314" s="24">
        <f>E314*(365.25/7)</f>
        <v>1038.3535714285713</v>
      </c>
      <c r="G314" s="24">
        <v>1.0050251256281406</v>
      </c>
      <c r="H314" s="25"/>
      <c r="I314" s="24">
        <f>SUM(I315,I316,I318,I320)</f>
        <v>0.23075930843848849</v>
      </c>
    </row>
    <row r="315" spans="1:9">
      <c r="A315" s="19"/>
      <c r="C315" s="24" t="s">
        <v>216</v>
      </c>
      <c r="D315" s="24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3.204860016767274E-2</v>
      </c>
    </row>
    <row r="316" spans="1:9">
      <c r="A316" s="19"/>
      <c r="C316" s="24" t="s">
        <v>217</v>
      </c>
      <c r="D316" s="24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3.4337785893935081E-2</v>
      </c>
    </row>
    <row r="317" spans="1:9">
      <c r="A317" s="19"/>
      <c r="D317" s="34" t="s">
        <v>169</v>
      </c>
      <c r="H317" s="23">
        <f>B485</f>
        <v>1.4624047532590801E-4</v>
      </c>
    </row>
    <row r="318" spans="1:9">
      <c r="A318" s="19"/>
      <c r="C318" s="24" t="s">
        <v>218</v>
      </c>
      <c r="D318" s="24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0.12087839357789625</v>
      </c>
    </row>
    <row r="319" spans="1:9">
      <c r="A319" s="19"/>
      <c r="D319" s="3" t="s">
        <v>219</v>
      </c>
      <c r="H319" s="23">
        <f>B475</f>
        <v>4.1368375625563399E-4</v>
      </c>
    </row>
    <row r="320" spans="1:9">
      <c r="A320" s="19"/>
      <c r="C320" s="24" t="s">
        <v>220</v>
      </c>
      <c r="D320" s="24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4.3494528798984432E-2</v>
      </c>
    </row>
    <row r="321" spans="1:9">
      <c r="A321" s="19"/>
      <c r="C321" s="34"/>
      <c r="D321" s="34" t="s">
        <v>169</v>
      </c>
      <c r="H321" s="23">
        <f>B485</f>
        <v>1.4624047532590801E-4</v>
      </c>
    </row>
    <row r="322" spans="1:9" s="24" customFormat="1">
      <c r="B322" s="24" t="s">
        <v>49</v>
      </c>
      <c r="E322" s="24">
        <f>E47</f>
        <v>32.9</v>
      </c>
      <c r="F322" s="24">
        <f>E322*(365.25/7)</f>
        <v>1716.675</v>
      </c>
      <c r="G322" s="24">
        <v>1.0000000000000002</v>
      </c>
      <c r="H322" s="25"/>
      <c r="I322" s="24">
        <f>SUM(I323,I325,I327,I329)</f>
        <v>0.12569204900195358</v>
      </c>
    </row>
    <row r="323" spans="1:9">
      <c r="A323" s="19"/>
      <c r="C323" s="24" t="s">
        <v>221</v>
      </c>
      <c r="D323" s="24"/>
      <c r="E323" s="19">
        <f>G323*E322</f>
        <v>9.1</v>
      </c>
      <c r="F323" s="19">
        <f>E323*(365.25/7)</f>
        <v>474.82499999999999</v>
      </c>
      <c r="G323" s="19">
        <v>0.27659574468085107</v>
      </c>
      <c r="I323" s="19">
        <f>F323*H324</f>
        <v>5.2282469526742155E-2</v>
      </c>
    </row>
    <row r="324" spans="1:9">
      <c r="A324" s="19"/>
      <c r="D324" s="3" t="s">
        <v>222</v>
      </c>
      <c r="H324" s="23">
        <f>B553</f>
        <v>1.10108923343847E-4</v>
      </c>
    </row>
    <row r="325" spans="1:9">
      <c r="A325" s="19"/>
      <c r="C325" s="24" t="s">
        <v>223</v>
      </c>
      <c r="D325" s="24"/>
      <c r="E325" s="19">
        <f>G325*E322</f>
        <v>17</v>
      </c>
      <c r="F325" s="19">
        <f>E325*(365.25/7)</f>
        <v>887.03571428571433</v>
      </c>
      <c r="G325" s="19">
        <v>0.51671732522796354</v>
      </c>
      <c r="I325" s="19">
        <f>F325*H326</f>
        <v>5.71401104781721E-2</v>
      </c>
    </row>
    <row r="326" spans="1:9">
      <c r="A326" s="19"/>
      <c r="D326" s="3" t="s">
        <v>224</v>
      </c>
      <c r="H326" s="23">
        <f>B552</f>
        <v>6.4416922067432405E-5</v>
      </c>
    </row>
    <row r="327" spans="1:9">
      <c r="A327" s="19"/>
      <c r="C327" s="24" t="s">
        <v>225</v>
      </c>
      <c r="D327" s="24"/>
      <c r="E327" s="19">
        <f>G327*E322</f>
        <v>2.2999999999999998</v>
      </c>
      <c r="F327" s="19">
        <f>E327*(365.25/7)</f>
        <v>120.01071428571429</v>
      </c>
      <c r="G327" s="19">
        <v>6.9908814589665649E-2</v>
      </c>
      <c r="I327" s="19">
        <f>F327*H328</f>
        <v>6.3024868420657326E-3</v>
      </c>
    </row>
    <row r="328" spans="1:9">
      <c r="A328" s="19"/>
      <c r="D328" s="3" t="s">
        <v>226</v>
      </c>
      <c r="H328" s="23">
        <f>B536</f>
        <v>5.2516034752206799E-5</v>
      </c>
    </row>
    <row r="329" spans="1:9">
      <c r="A329" s="19"/>
      <c r="C329" s="24" t="s">
        <v>227</v>
      </c>
      <c r="D329" s="24"/>
      <c r="E329" s="19">
        <f>G329*E322</f>
        <v>4.5</v>
      </c>
      <c r="F329" s="19">
        <f>E329*(365.25/7)</f>
        <v>234.80357142857144</v>
      </c>
      <c r="G329" s="19">
        <v>0.13677811550151978</v>
      </c>
      <c r="I329" s="19">
        <f>F329*H330</f>
        <v>9.9669821549736009E-3</v>
      </c>
    </row>
    <row r="330" spans="1:9">
      <c r="A330" s="19"/>
      <c r="D330" s="3" t="s">
        <v>228</v>
      </c>
      <c r="H330" s="23">
        <f>B554</f>
        <v>4.2448171015173903E-5</v>
      </c>
    </row>
    <row r="331" spans="1:9" s="24" customFormat="1">
      <c r="B331" s="24" t="s">
        <v>229</v>
      </c>
      <c r="E331" s="24">
        <f>E48</f>
        <v>10.199999999999999</v>
      </c>
      <c r="F331" s="24">
        <f>E331*(365.25/7)</f>
        <v>532.22142857142853</v>
      </c>
      <c r="G331" s="24">
        <v>1.0098039215686276</v>
      </c>
      <c r="H331" s="25"/>
      <c r="I331" s="24">
        <f>SUM(I332:I334,I335)</f>
        <v>0.21165032157764074</v>
      </c>
    </row>
    <row r="332" spans="1:9">
      <c r="A332" s="19"/>
      <c r="C332" s="24" t="s">
        <v>230</v>
      </c>
      <c r="D332" s="24"/>
      <c r="E332" s="19">
        <f>G332*E331</f>
        <v>3.3</v>
      </c>
      <c r="F332" s="19">
        <f>E332*(365.25/7)</f>
        <v>172.18928571428572</v>
      </c>
      <c r="G332" s="19">
        <v>0.3235294117647059</v>
      </c>
      <c r="I332" s="19">
        <f>F332*$H$336</f>
        <v>6.7810297204486836E-2</v>
      </c>
    </row>
    <row r="333" spans="1:9">
      <c r="A333" s="19"/>
      <c r="C333" s="24" t="s">
        <v>231</v>
      </c>
      <c r="D333" s="24"/>
      <c r="E333" s="19">
        <f>G333*E331</f>
        <v>3.3</v>
      </c>
      <c r="F333" s="19">
        <f>E333*(365.25/7)</f>
        <v>172.18928571428572</v>
      </c>
      <c r="G333" s="19">
        <v>0.3235294117647059</v>
      </c>
      <c r="I333" s="19">
        <f>F333*$H$336</f>
        <v>6.7810297204486836E-2</v>
      </c>
    </row>
    <row r="334" spans="1:9">
      <c r="A334" s="19"/>
      <c r="C334" s="24" t="s">
        <v>232</v>
      </c>
      <c r="D334" s="24"/>
      <c r="E334" s="19">
        <f>G334*E331</f>
        <v>1.1000000000000001</v>
      </c>
      <c r="F334" s="19">
        <f>E334*(365.25/7)</f>
        <v>57.396428571428579</v>
      </c>
      <c r="G334" s="19">
        <v>0.10784313725490198</v>
      </c>
      <c r="I334" s="19">
        <f>F334*$H$336</f>
        <v>2.2603432401495614E-2</v>
      </c>
    </row>
    <row r="335" spans="1:9">
      <c r="A335" s="19"/>
      <c r="C335" s="24" t="s">
        <v>233</v>
      </c>
      <c r="D335" s="24"/>
      <c r="E335" s="19">
        <f>G335*E331</f>
        <v>2.6</v>
      </c>
      <c r="F335" s="19">
        <f>E335*(365.25/7)</f>
        <v>135.66428571428571</v>
      </c>
      <c r="G335" s="19">
        <v>0.25490196078431376</v>
      </c>
      <c r="I335" s="19">
        <f>F335*$H$336</f>
        <v>5.3426294767171444E-2</v>
      </c>
    </row>
    <row r="336" spans="1:9">
      <c r="A336" s="19"/>
      <c r="C336" s="24"/>
      <c r="D336" s="34" t="s">
        <v>234</v>
      </c>
      <c r="H336" s="23">
        <f>B471</f>
        <v>3.9381252395114002E-4</v>
      </c>
    </row>
    <row r="337" spans="1:9" s="24" customFormat="1">
      <c r="B337" s="24" t="s">
        <v>51</v>
      </c>
      <c r="E337" s="24">
        <f>E49</f>
        <v>6.8</v>
      </c>
      <c r="F337" s="24">
        <f>E337*(365.25/7)</f>
        <v>354.81428571428575</v>
      </c>
      <c r="G337" s="24">
        <v>1</v>
      </c>
      <c r="H337" s="25"/>
      <c r="I337" s="24">
        <f>F337*H339</f>
        <v>3.4850955422065059E-2</v>
      </c>
    </row>
    <row r="338" spans="1:9">
      <c r="A338" s="19"/>
      <c r="C338" s="24" t="s">
        <v>51</v>
      </c>
      <c r="D338" s="24"/>
      <c r="E338" s="19">
        <f>G338*E337</f>
        <v>6.8</v>
      </c>
      <c r="F338" s="19">
        <f>E338*(365.25/7)</f>
        <v>354.81428571428575</v>
      </c>
      <c r="G338" s="19">
        <v>1</v>
      </c>
    </row>
    <row r="339" spans="1:9">
      <c r="A339" s="19"/>
      <c r="C339" s="24"/>
      <c r="D339" s="34" t="s">
        <v>235</v>
      </c>
      <c r="H339" s="23">
        <f>B509</f>
        <v>9.8223089726800898E-5</v>
      </c>
    </row>
    <row r="340" spans="1:9" s="24" customFormat="1">
      <c r="B340" s="24" t="s">
        <v>52</v>
      </c>
      <c r="E340" s="24">
        <f>(E346-SUM(E343,E337,E331,E322,E314,E304))/2</f>
        <v>6.6000000000000014</v>
      </c>
      <c r="F340" s="24">
        <f>E340*(365.25/7)</f>
        <v>344.37857142857149</v>
      </c>
      <c r="G340" s="24">
        <v>1</v>
      </c>
      <c r="H340" s="25"/>
      <c r="I340" s="24">
        <f>F340*H342</f>
        <v>3.3825927321416087E-2</v>
      </c>
    </row>
    <row r="341" spans="1:9">
      <c r="A341" s="19"/>
      <c r="C341" s="24" t="s">
        <v>52</v>
      </c>
      <c r="D341" s="24"/>
      <c r="E341" s="19">
        <f>G341*E340</f>
        <v>6.6000000000000014</v>
      </c>
      <c r="F341" s="19">
        <f>E341*(365.25/7)</f>
        <v>344.37857142857149</v>
      </c>
      <c r="G341" s="19">
        <v>1</v>
      </c>
    </row>
    <row r="342" spans="1:9">
      <c r="A342" s="19"/>
      <c r="C342" s="24"/>
      <c r="D342" s="34" t="s">
        <v>235</v>
      </c>
      <c r="H342" s="23">
        <f>B509</f>
        <v>9.8223089726800898E-5</v>
      </c>
    </row>
    <row r="343" spans="1:9" s="24" customFormat="1">
      <c r="B343" s="24" t="s">
        <v>53</v>
      </c>
      <c r="E343" s="24">
        <f>E51</f>
        <v>3.2</v>
      </c>
      <c r="F343" s="24">
        <f>E343*(365.25/7)</f>
        <v>166.97142857142859</v>
      </c>
      <c r="G343" s="24">
        <v>1</v>
      </c>
      <c r="H343" s="25"/>
      <c r="I343" s="24">
        <f>F343*H345</f>
        <v>1.6400449610383557E-2</v>
      </c>
    </row>
    <row r="344" spans="1:9">
      <c r="A344" s="19"/>
      <c r="C344" s="24" t="s">
        <v>53</v>
      </c>
      <c r="D344" s="24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4"/>
      <c r="D345" s="34" t="s">
        <v>235</v>
      </c>
      <c r="H345" s="23">
        <f>B509</f>
        <v>9.8223089726800898E-5</v>
      </c>
    </row>
    <row r="346" spans="1:9" s="28" customFormat="1">
      <c r="A346" s="28" t="s">
        <v>236</v>
      </c>
      <c r="E346" s="28">
        <f>E43</f>
        <v>100.4</v>
      </c>
      <c r="F346" s="28">
        <f>E346*(365.25/7)</f>
        <v>5238.7285714285717</v>
      </c>
      <c r="H346" s="29"/>
      <c r="I346" s="28">
        <f>SUM(I304,I311,I314,I322,I331,I337,I340,I343)</f>
        <v>0.7514937726202322</v>
      </c>
    </row>
    <row r="347" spans="1:9">
      <c r="C347" s="24"/>
      <c r="D347" s="24"/>
      <c r="F347" s="24"/>
    </row>
    <row r="348" spans="1:9" s="24" customFormat="1">
      <c r="A348" s="24" t="s">
        <v>54</v>
      </c>
      <c r="H348" s="25"/>
    </row>
    <row r="349" spans="1:9" s="24" customFormat="1">
      <c r="B349" s="24" t="s">
        <v>237</v>
      </c>
      <c r="E349" s="24">
        <v>0</v>
      </c>
      <c r="F349" s="24">
        <f>E349*(365.25/7)</f>
        <v>0</v>
      </c>
      <c r="G349" s="24">
        <v>1</v>
      </c>
      <c r="H349" s="25"/>
      <c r="I349" s="24">
        <f>F349*H351</f>
        <v>0</v>
      </c>
    </row>
    <row r="350" spans="1:9">
      <c r="C350" s="24" t="s">
        <v>237</v>
      </c>
      <c r="D350" s="24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4"/>
      <c r="D351" s="34" t="s">
        <v>238</v>
      </c>
      <c r="H351" s="23">
        <f>B545</f>
        <v>3.824755326939E-5</v>
      </c>
    </row>
    <row r="352" spans="1:9" s="24" customFormat="1">
      <c r="B352" s="24" t="s">
        <v>239</v>
      </c>
      <c r="E352" s="24">
        <v>0</v>
      </c>
      <c r="F352" s="24">
        <f>E352*(365.25/7)</f>
        <v>0</v>
      </c>
      <c r="G352" s="24">
        <v>1</v>
      </c>
      <c r="H352" s="25"/>
      <c r="I352" s="24">
        <f>F352*H354</f>
        <v>0</v>
      </c>
    </row>
    <row r="353" spans="1:9">
      <c r="C353" s="24" t="s">
        <v>239</v>
      </c>
      <c r="D353" s="24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4"/>
      <c r="D354" s="34" t="s">
        <v>240</v>
      </c>
      <c r="H354" s="23">
        <f>B546</f>
        <v>5.6504860152661899E-5</v>
      </c>
    </row>
    <row r="355" spans="1:9" s="24" customFormat="1">
      <c r="B355" s="24" t="s">
        <v>241</v>
      </c>
      <c r="E355" s="24">
        <v>0</v>
      </c>
      <c r="F355" s="24">
        <f>E355*(365.25/7)</f>
        <v>0</v>
      </c>
      <c r="G355" s="24">
        <v>1</v>
      </c>
      <c r="H355" s="25"/>
      <c r="I355" s="24">
        <f>F355*H357</f>
        <v>0</v>
      </c>
    </row>
    <row r="356" spans="1:9">
      <c r="C356" s="24" t="s">
        <v>241</v>
      </c>
      <c r="D356" s="24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4"/>
      <c r="D357" s="34" t="s">
        <v>242</v>
      </c>
      <c r="H357" s="23">
        <f>B547</f>
        <v>9.3256242008266403E-5</v>
      </c>
    </row>
    <row r="358" spans="1:9" s="24" customFormat="1">
      <c r="B358" s="24" t="s">
        <v>243</v>
      </c>
      <c r="E358" s="24">
        <v>0</v>
      </c>
      <c r="F358" s="24">
        <f>E358*(365.25/7)</f>
        <v>0</v>
      </c>
      <c r="G358" s="24">
        <v>1</v>
      </c>
      <c r="H358" s="25"/>
      <c r="I358" s="24">
        <f>F358*H360</f>
        <v>0</v>
      </c>
    </row>
    <row r="359" spans="1:9">
      <c r="C359" s="24" t="s">
        <v>243</v>
      </c>
      <c r="D359" s="24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4"/>
      <c r="D360" s="34" t="s">
        <v>244</v>
      </c>
      <c r="H360" s="23">
        <f>B548</f>
        <v>8.2876669036578793E-5</v>
      </c>
    </row>
    <row r="361" spans="1:9" s="28" customFormat="1">
      <c r="A361" s="28" t="s">
        <v>245</v>
      </c>
      <c r="E361" s="28">
        <v>0</v>
      </c>
      <c r="F361" s="28">
        <f>E361*(365.25/7)</f>
        <v>0</v>
      </c>
      <c r="H361" s="36"/>
      <c r="I361" s="37">
        <f>SUM(I349,I352,I355,I358)</f>
        <v>0</v>
      </c>
    </row>
    <row r="362" spans="1:9">
      <c r="C362" s="24"/>
      <c r="D362" s="24"/>
      <c r="F362" s="24"/>
    </row>
    <row r="363" spans="1:9" s="24" customFormat="1">
      <c r="A363" s="24" t="s">
        <v>55</v>
      </c>
      <c r="H363" s="25"/>
    </row>
    <row r="364" spans="1:9" s="24" customFormat="1">
      <c r="B364" s="24" t="s">
        <v>56</v>
      </c>
      <c r="E364" s="24">
        <f>E54</f>
        <v>21</v>
      </c>
      <c r="F364" s="24">
        <f>E364*(365.25/7)</f>
        <v>1095.75</v>
      </c>
      <c r="G364" s="24">
        <v>0.98571428571428577</v>
      </c>
      <c r="H364" s="25"/>
      <c r="I364" s="24">
        <f>SUM(I365,I367,I369)</f>
        <v>6.0809355256451883E-2</v>
      </c>
    </row>
    <row r="365" spans="1:9">
      <c r="C365" s="24" t="s">
        <v>246</v>
      </c>
      <c r="D365" s="24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2.1565762845206747E-2</v>
      </c>
    </row>
    <row r="366" spans="1:9">
      <c r="C366" s="24"/>
      <c r="D366" s="34" t="s">
        <v>247</v>
      </c>
      <c r="H366" s="23">
        <f>B556</f>
        <v>5.4382484929733503E-5</v>
      </c>
    </row>
    <row r="367" spans="1:9">
      <c r="C367" s="24" t="s">
        <v>248</v>
      </c>
      <c r="D367" s="24">
        <f>F364-SUM(F365,F369)</f>
        <v>15.653571428571468</v>
      </c>
      <c r="E367" s="19" t="s">
        <v>105</v>
      </c>
      <c r="F367" s="24" t="e">
        <f>E367*(365.25/7)</f>
        <v>#VALUE!</v>
      </c>
      <c r="G367" s="19">
        <v>1.4285714285714235E-2</v>
      </c>
      <c r="I367" s="19">
        <f>D367*H368</f>
        <v>2.0710275070071858E-3</v>
      </c>
    </row>
    <row r="368" spans="1:9">
      <c r="C368" s="24"/>
      <c r="D368" s="34" t="s">
        <v>165</v>
      </c>
      <c r="F368" s="24"/>
      <c r="H368" s="23">
        <f>B482</f>
        <v>1.32303833438743E-4</v>
      </c>
    </row>
    <row r="369" spans="1:9">
      <c r="C369" s="24" t="s">
        <v>249</v>
      </c>
      <c r="D369" s="24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3.7172564904237947E-2</v>
      </c>
    </row>
    <row r="370" spans="1:9">
      <c r="C370" s="24"/>
      <c r="D370" s="31" t="s">
        <v>247</v>
      </c>
      <c r="H370" s="23">
        <f>B556</f>
        <v>5.4382484929733503E-5</v>
      </c>
    </row>
    <row r="371" spans="1:9" s="24" customFormat="1">
      <c r="B371" s="24" t="s">
        <v>57</v>
      </c>
      <c r="E371" s="24" t="s">
        <v>105</v>
      </c>
      <c r="F371" s="24" t="e">
        <f>E371*(365.25/7)</f>
        <v>#VALUE!</v>
      </c>
      <c r="G371" s="24">
        <v>1</v>
      </c>
      <c r="H371" s="25"/>
      <c r="I371" s="24">
        <f>0</f>
        <v>0</v>
      </c>
    </row>
    <row r="372" spans="1:9">
      <c r="C372" s="24" t="s">
        <v>57</v>
      </c>
      <c r="D372" s="24"/>
      <c r="E372" s="19" t="s">
        <v>105</v>
      </c>
      <c r="F372" s="24" t="e">
        <f>E372*(365.25/7)</f>
        <v>#VALUE!</v>
      </c>
      <c r="G372" s="19">
        <v>1</v>
      </c>
    </row>
    <row r="373" spans="1:9" s="24" customFormat="1">
      <c r="B373" s="24" t="s">
        <v>250</v>
      </c>
      <c r="E373" s="24">
        <f>E56</f>
        <v>14.5</v>
      </c>
      <c r="F373" s="24">
        <f>E373*(365.25/7)</f>
        <v>756.58928571428578</v>
      </c>
      <c r="G373" s="24">
        <v>0.99310344827586206</v>
      </c>
      <c r="H373" s="25"/>
      <c r="I373" s="24">
        <f>SUM(I374,I375)</f>
        <v>0.10988091486059226</v>
      </c>
    </row>
    <row r="374" spans="1:9">
      <c r="C374" s="24" t="s">
        <v>251</v>
      </c>
      <c r="D374" s="24"/>
      <c r="E374" s="19">
        <f>G374*E373</f>
        <v>3.1</v>
      </c>
      <c r="F374" s="19">
        <f>E374*(365.25/7)</f>
        <v>161.75357142857143</v>
      </c>
      <c r="G374" s="19">
        <v>0.21379310344827587</v>
      </c>
      <c r="I374" s="19">
        <f>F374*H376</f>
        <v>2.3654919171377499E-2</v>
      </c>
    </row>
    <row r="375" spans="1:9">
      <c r="C375" s="24" t="s">
        <v>252</v>
      </c>
      <c r="D375" s="24"/>
      <c r="E375" s="19">
        <f>G375*E373</f>
        <v>11.3</v>
      </c>
      <c r="F375" s="19">
        <f>E375*(365.25/7)</f>
        <v>589.61785714285725</v>
      </c>
      <c r="G375" s="19">
        <v>0.77931034482758621</v>
      </c>
      <c r="I375" s="19">
        <f>F375*H376</f>
        <v>8.6225995689214768E-2</v>
      </c>
    </row>
    <row r="376" spans="1:9">
      <c r="C376" s="24"/>
      <c r="D376" s="34" t="s">
        <v>169</v>
      </c>
      <c r="H376" s="23">
        <f>B485</f>
        <v>1.4624047532590801E-4</v>
      </c>
      <c r="I376" s="38"/>
    </row>
    <row r="377" spans="1:9" s="24" customFormat="1">
      <c r="B377" s="24" t="s">
        <v>59</v>
      </c>
      <c r="E377" s="24">
        <f>E57</f>
        <v>41.7</v>
      </c>
      <c r="F377" s="24">
        <f>E377*(365.25/7)</f>
        <v>2175.846428571429</v>
      </c>
      <c r="G377" s="24">
        <v>0.99760191846522783</v>
      </c>
      <c r="H377" s="25"/>
      <c r="I377" s="24">
        <f>SUM(I378,I380,I381,I382,I383,I384,I385)</f>
        <v>6.7752332814859498E-2</v>
      </c>
    </row>
    <row r="378" spans="1:9">
      <c r="A378" s="19"/>
      <c r="C378" s="24" t="s">
        <v>253</v>
      </c>
      <c r="D378" s="24"/>
      <c r="E378" s="19">
        <f>G378*E377</f>
        <v>6.9</v>
      </c>
      <c r="F378" s="19">
        <f>E378*(365.25/7)</f>
        <v>360.0321428571429</v>
      </c>
      <c r="G378" s="19">
        <v>0.16546762589928057</v>
      </c>
      <c r="I378" s="19">
        <f>F378*H379</f>
        <v>1.071969722899873E-2</v>
      </c>
    </row>
    <row r="379" spans="1:9">
      <c r="A379" s="19"/>
      <c r="C379" s="24"/>
      <c r="D379" s="3" t="s">
        <v>253</v>
      </c>
      <c r="H379" s="23">
        <f>B524</f>
        <v>2.9774278329510701E-5</v>
      </c>
    </row>
    <row r="380" spans="1:9">
      <c r="A380" s="19"/>
      <c r="C380" s="24" t="s">
        <v>254</v>
      </c>
      <c r="D380" s="24"/>
      <c r="E380" s="19">
        <f>G380*E377</f>
        <v>2.7</v>
      </c>
      <c r="F380" s="19">
        <f t="shared" ref="F380:F385" si="2">E380*(365.25/7)</f>
        <v>140.88214285714287</v>
      </c>
      <c r="G380" s="19">
        <v>6.4748201438848921E-2</v>
      </c>
      <c r="I380" s="19">
        <f>F380*H386</f>
        <v>4.437697869793201E-3</v>
      </c>
    </row>
    <row r="381" spans="1:9">
      <c r="A381" s="19"/>
      <c r="C381" s="24" t="s">
        <v>255</v>
      </c>
      <c r="D381" s="24"/>
      <c r="E381" s="19">
        <f>G381*E377</f>
        <v>2.1</v>
      </c>
      <c r="F381" s="19">
        <f t="shared" si="2"/>
        <v>109.575</v>
      </c>
      <c r="G381" s="19">
        <v>5.0359712230215826E-2</v>
      </c>
      <c r="I381" s="19">
        <f>F381*H386</f>
        <v>3.4515427876169341E-3</v>
      </c>
    </row>
    <row r="382" spans="1:9">
      <c r="A382" s="19"/>
      <c r="C382" s="24" t="s">
        <v>256</v>
      </c>
      <c r="D382" s="24"/>
      <c r="E382" s="19">
        <f>G382*E377</f>
        <v>6.9</v>
      </c>
      <c r="F382" s="19">
        <f t="shared" si="2"/>
        <v>360.0321428571429</v>
      </c>
      <c r="G382" s="19">
        <v>0.16546762589928057</v>
      </c>
      <c r="I382" s="19">
        <f>F382*$H$386</f>
        <v>1.1340783445027071E-2</v>
      </c>
    </row>
    <row r="383" spans="1:9">
      <c r="A383" s="19"/>
      <c r="C383" s="24" t="s">
        <v>257</v>
      </c>
      <c r="D383" s="24"/>
      <c r="E383" s="19">
        <f>G383*E377</f>
        <v>9.1</v>
      </c>
      <c r="F383" s="19">
        <f t="shared" si="2"/>
        <v>474.82499999999999</v>
      </c>
      <c r="G383" s="19">
        <v>0.21822541966426856</v>
      </c>
      <c r="I383" s="19">
        <f>F383*H386</f>
        <v>1.4956685413006715E-2</v>
      </c>
    </row>
    <row r="384" spans="1:9">
      <c r="A384" s="19"/>
      <c r="C384" s="24" t="s">
        <v>258</v>
      </c>
      <c r="D384" s="24"/>
      <c r="E384" s="19">
        <f>G384*E377</f>
        <v>11.3</v>
      </c>
      <c r="F384" s="19">
        <f t="shared" si="2"/>
        <v>589.61785714285725</v>
      </c>
      <c r="G384" s="19">
        <v>0.27098321342925658</v>
      </c>
      <c r="I384" s="19">
        <f>F384*H386</f>
        <v>1.8572587380986362E-2</v>
      </c>
    </row>
    <row r="385" spans="1:9">
      <c r="A385" s="19"/>
      <c r="C385" s="24" t="s">
        <v>259</v>
      </c>
      <c r="D385" s="24"/>
      <c r="E385" s="19">
        <f>G385*E377</f>
        <v>2.6</v>
      </c>
      <c r="F385" s="19">
        <f t="shared" si="2"/>
        <v>135.66428571428571</v>
      </c>
      <c r="G385" s="19">
        <v>6.235011990407674E-2</v>
      </c>
      <c r="I385" s="19">
        <f>F385*H386</f>
        <v>4.2733386894304899E-3</v>
      </c>
    </row>
    <row r="386" spans="1:9">
      <c r="A386" s="19"/>
      <c r="C386" s="24"/>
      <c r="D386" s="3" t="s">
        <v>260</v>
      </c>
      <c r="H386" s="23">
        <f>B525</f>
        <v>3.1499363792990501E-5</v>
      </c>
    </row>
    <row r="387" spans="1:9" s="24" customFormat="1">
      <c r="B387" s="24" t="s">
        <v>60</v>
      </c>
      <c r="E387" s="24">
        <f>E58</f>
        <v>5.2</v>
      </c>
      <c r="F387" s="24">
        <f>E387*(365.25/7)</f>
        <v>271.32857142857142</v>
      </c>
      <c r="G387" s="24">
        <v>1</v>
      </c>
      <c r="H387" s="25"/>
      <c r="I387" s="24">
        <f>F387*H390</f>
        <v>7.8790615275017781E-3</v>
      </c>
    </row>
    <row r="388" spans="1:9">
      <c r="A388" s="19"/>
      <c r="C388" s="24" t="s">
        <v>261</v>
      </c>
      <c r="D388" s="24"/>
      <c r="E388" s="19">
        <f>G388*E387</f>
        <v>5.2</v>
      </c>
      <c r="F388" s="19">
        <f>E388*(365.25/7)</f>
        <v>271.32857142857142</v>
      </c>
      <c r="G388" s="19">
        <v>1</v>
      </c>
    </row>
    <row r="389" spans="1:9">
      <c r="A389" s="19"/>
      <c r="C389" s="24" t="s">
        <v>262</v>
      </c>
      <c r="D389" s="24"/>
      <c r="E389" s="19" t="s">
        <v>263</v>
      </c>
      <c r="F389" s="19" t="e">
        <f>E389*(365.25/7)</f>
        <v>#VALUE!</v>
      </c>
    </row>
    <row r="390" spans="1:9">
      <c r="A390" s="19"/>
      <c r="C390" s="24"/>
      <c r="D390" s="34" t="s">
        <v>264</v>
      </c>
      <c r="H390" s="23">
        <f>B523</f>
        <v>2.9038819929717501E-5</v>
      </c>
    </row>
    <row r="391" spans="1:9" s="24" customFormat="1">
      <c r="B391" s="24" t="s">
        <v>61</v>
      </c>
      <c r="E391" s="24">
        <f>E400-SUM(E364,E373,E377,E387)</f>
        <v>8.0999999999999943</v>
      </c>
      <c r="F391" s="24">
        <f>E391*(365.25/7)</f>
        <v>422.64642857142832</v>
      </c>
      <c r="G391" s="24">
        <v>1</v>
      </c>
      <c r="H391" s="25"/>
      <c r="I391" s="24">
        <f>SUM(I392,I394,I398)</f>
        <v>2.4398193780719491E-2</v>
      </c>
    </row>
    <row r="392" spans="1:9">
      <c r="A392" s="19"/>
      <c r="C392" s="24" t="s">
        <v>265</v>
      </c>
      <c r="D392" s="24"/>
      <c r="E392" s="19">
        <f>G392*E391</f>
        <v>1.4999999999999991</v>
      </c>
      <c r="F392" s="19">
        <f>E392*(365.25/7)</f>
        <v>78.267857142857096</v>
      </c>
      <c r="G392" s="19">
        <v>0.1851851851851852</v>
      </c>
      <c r="I392" s="19">
        <f>F392*H393</f>
        <v>6.3127967556613138E-3</v>
      </c>
    </row>
    <row r="393" spans="1:9">
      <c r="A393" s="19"/>
      <c r="C393" s="24"/>
      <c r="D393" s="34" t="s">
        <v>266</v>
      </c>
      <c r="H393" s="23">
        <f>B557</f>
        <v>8.0656312643630801E-5</v>
      </c>
    </row>
    <row r="394" spans="1:9">
      <c r="C394" s="24" t="s">
        <v>267</v>
      </c>
      <c r="D394" s="24"/>
      <c r="E394" s="19">
        <f>G394*E391</f>
        <v>1.6999999999999988</v>
      </c>
      <c r="F394" s="19">
        <f>E394*(365.25/7)</f>
        <v>88.703571428571365</v>
      </c>
      <c r="G394" s="19">
        <v>0.20987654320987656</v>
      </c>
      <c r="I394" s="19">
        <f>F394*H395</f>
        <v>4.6583598397877115E-3</v>
      </c>
    </row>
    <row r="395" spans="1:9">
      <c r="C395" s="24"/>
      <c r="D395" s="34" t="s">
        <v>226</v>
      </c>
      <c r="H395" s="23">
        <f>B536</f>
        <v>5.2516034752206799E-5</v>
      </c>
    </row>
    <row r="396" spans="1:9">
      <c r="C396" s="24" t="s">
        <v>268</v>
      </c>
      <c r="D396" s="39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4"/>
      <c r="D397" s="34" t="s">
        <v>268</v>
      </c>
      <c r="H397" s="23">
        <f>B531</f>
        <v>5.5162550217499002E-5</v>
      </c>
    </row>
    <row r="398" spans="1:9">
      <c r="C398" s="24" t="s">
        <v>269</v>
      </c>
      <c r="D398" s="24"/>
      <c r="E398" s="19">
        <f>G398*E391</f>
        <v>4.8999999999999968</v>
      </c>
      <c r="F398" s="19">
        <f>E398*(365.25/7)</f>
        <v>255.67499999999984</v>
      </c>
      <c r="G398" s="19">
        <v>0.60493827160493829</v>
      </c>
      <c r="I398" s="19">
        <f>F398*H399</f>
        <v>1.3427037185270465E-2</v>
      </c>
    </row>
    <row r="399" spans="1:9">
      <c r="C399" s="24"/>
      <c r="D399" s="34" t="s">
        <v>226</v>
      </c>
      <c r="H399" s="23">
        <f>B536</f>
        <v>5.2516034752206799E-5</v>
      </c>
    </row>
    <row r="400" spans="1:9" s="28" customFormat="1">
      <c r="A400" s="28" t="s">
        <v>270</v>
      </c>
      <c r="E400" s="28">
        <f>E53</f>
        <v>90.5</v>
      </c>
      <c r="F400" s="28">
        <f>E400*(365.25/7)</f>
        <v>4722.1607142857147</v>
      </c>
      <c r="H400" s="29"/>
      <c r="I400" s="28">
        <f>SUM(I364,I371,I373,I377,I387,I391)</f>
        <v>0.2707198582401249</v>
      </c>
    </row>
    <row r="401" spans="1:9">
      <c r="C401" s="24"/>
      <c r="D401" s="24"/>
      <c r="F401" s="24"/>
    </row>
    <row r="402" spans="1:9" s="24" customFormat="1">
      <c r="A402" s="24" t="s">
        <v>62</v>
      </c>
      <c r="H402" s="25"/>
    </row>
    <row r="403" spans="1:9" s="24" customFormat="1">
      <c r="B403" s="24" t="s">
        <v>63</v>
      </c>
      <c r="E403" s="24">
        <f>E61</f>
        <v>70.5</v>
      </c>
      <c r="F403" s="24">
        <f>E403*(365.25/7)</f>
        <v>3678.5892857142858</v>
      </c>
      <c r="G403" s="24">
        <v>0.9659574468085107</v>
      </c>
      <c r="H403" s="25"/>
      <c r="I403" s="24">
        <f>F403*H408</f>
        <v>0.10682189186324527</v>
      </c>
    </row>
    <row r="404" spans="1:9">
      <c r="C404" s="24" t="s">
        <v>271</v>
      </c>
      <c r="D404" s="24"/>
      <c r="E404" s="19">
        <f>G404*E403</f>
        <v>64.900000000000006</v>
      </c>
      <c r="F404" s="19">
        <f>E404*(365.25/7)</f>
        <v>3386.389285714286</v>
      </c>
      <c r="G404" s="19">
        <v>0.92056737588652493</v>
      </c>
    </row>
    <row r="405" spans="1:9">
      <c r="C405" s="24" t="s">
        <v>272</v>
      </c>
      <c r="D405" s="24"/>
      <c r="E405" s="19">
        <f>G405*E403</f>
        <v>3.2</v>
      </c>
      <c r="F405" s="19">
        <f>E405*(365.25/7)</f>
        <v>166.97142857142859</v>
      </c>
      <c r="G405" s="19">
        <v>4.5390070921985819E-2</v>
      </c>
    </row>
    <row r="406" spans="1:9">
      <c r="C406" s="24" t="s">
        <v>273</v>
      </c>
      <c r="D406" s="24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4" t="s">
        <v>274</v>
      </c>
      <c r="D407" s="24"/>
      <c r="E407" s="19">
        <f>G407*E403</f>
        <v>2.2000000000000002</v>
      </c>
      <c r="F407" s="19">
        <f>E407*(365.25/7)</f>
        <v>114.79285714285716</v>
      </c>
      <c r="G407" s="19">
        <v>3.1205673758865252E-2</v>
      </c>
    </row>
    <row r="408" spans="1:9">
      <c r="C408" s="24"/>
      <c r="D408" s="34" t="s">
        <v>264</v>
      </c>
      <c r="H408" s="23">
        <f>B523</f>
        <v>2.9038819929717501E-5</v>
      </c>
    </row>
    <row r="409" spans="1:9" s="24" customFormat="1">
      <c r="B409" s="24" t="s">
        <v>64</v>
      </c>
      <c r="E409" s="24">
        <f>E62</f>
        <v>10.9</v>
      </c>
      <c r="F409" s="24">
        <f>E409*(365.25/7)</f>
        <v>568.74642857142862</v>
      </c>
      <c r="G409" s="24">
        <v>1</v>
      </c>
      <c r="H409" s="25"/>
      <c r="I409" s="24">
        <f>F409*H411</f>
        <v>1.6515725124955652E-2</v>
      </c>
    </row>
    <row r="410" spans="1:9">
      <c r="C410" s="24" t="s">
        <v>64</v>
      </c>
      <c r="D410" s="24"/>
      <c r="E410" s="19">
        <f>G410*E409</f>
        <v>10.9</v>
      </c>
      <c r="F410" s="19">
        <f>E410*(365.25/7)</f>
        <v>568.74642857142862</v>
      </c>
      <c r="G410" s="19">
        <v>1</v>
      </c>
    </row>
    <row r="411" spans="1:9">
      <c r="C411" s="24"/>
      <c r="D411" s="34" t="s">
        <v>264</v>
      </c>
      <c r="H411" s="23">
        <f>B523</f>
        <v>2.9038819929717501E-5</v>
      </c>
    </row>
    <row r="412" spans="1:9" s="24" customFormat="1">
      <c r="B412" s="24" t="s">
        <v>65</v>
      </c>
      <c r="E412" s="24">
        <f>E63</f>
        <v>3.3</v>
      </c>
      <c r="F412" s="24">
        <f>E412*(365.25/7)</f>
        <v>172.18928571428572</v>
      </c>
      <c r="G412" s="24">
        <v>1</v>
      </c>
      <c r="H412" s="25"/>
      <c r="I412" s="24">
        <f>0</f>
        <v>0</v>
      </c>
    </row>
    <row r="413" spans="1:9">
      <c r="C413" s="24" t="s">
        <v>65</v>
      </c>
      <c r="D413" s="24"/>
      <c r="E413" s="19">
        <f>G413*E412</f>
        <v>3.3</v>
      </c>
      <c r="F413" s="19">
        <f>E413*(365.25/7)</f>
        <v>172.18928571428572</v>
      </c>
      <c r="G413" s="19">
        <v>1</v>
      </c>
    </row>
    <row r="414" spans="1:9" s="24" customFormat="1">
      <c r="B414" s="24" t="s">
        <v>66</v>
      </c>
      <c r="E414" s="24">
        <f>E424-SUM(E418,E412,E409,E403)</f>
        <v>0.89999999999999147</v>
      </c>
      <c r="F414" s="24">
        <f>E414*(365.25/7)</f>
        <v>46.960714285713841</v>
      </c>
      <c r="G414" s="24">
        <v>1</v>
      </c>
      <c r="H414" s="25"/>
      <c r="I414" s="24">
        <f>F414*AVERAGE(H416:H417)</f>
        <v>2.9045358071274918E-3</v>
      </c>
    </row>
    <row r="415" spans="1:9">
      <c r="C415" s="24" t="s">
        <v>66</v>
      </c>
      <c r="D415" s="24"/>
      <c r="E415" s="19">
        <f>G415*E414</f>
        <v>0.89999999999999147</v>
      </c>
      <c r="F415" s="19">
        <f>E415*(365.25/7)</f>
        <v>46.960714285713841</v>
      </c>
      <c r="G415" s="19">
        <v>1</v>
      </c>
    </row>
    <row r="416" spans="1:9">
      <c r="C416" s="24"/>
      <c r="D416" s="1" t="s">
        <v>144</v>
      </c>
      <c r="H416" s="23">
        <f>B541</f>
        <v>6.1464811934113902E-5</v>
      </c>
    </row>
    <row r="417" spans="1:12">
      <c r="C417" s="24"/>
      <c r="D417" s="1" t="s">
        <v>275</v>
      </c>
      <c r="H417" s="23">
        <f>B542</f>
        <v>6.2235853667179795E-5</v>
      </c>
    </row>
    <row r="418" spans="1:12" s="24" customFormat="1">
      <c r="B418" s="24" t="s">
        <v>67</v>
      </c>
      <c r="E418" s="24">
        <f>E65</f>
        <v>7.5</v>
      </c>
      <c r="F418" s="24">
        <f>E418*(365.25/7)</f>
        <v>391.33928571428572</v>
      </c>
      <c r="G418" s="24">
        <v>1</v>
      </c>
      <c r="H418" s="25"/>
      <c r="I418" s="24">
        <f>F418*AVERAGE(H420:H422)</f>
        <v>0.25636813671409581</v>
      </c>
    </row>
    <row r="419" spans="1:12">
      <c r="C419" s="24" t="s">
        <v>67</v>
      </c>
      <c r="D419" s="24"/>
      <c r="E419" s="19">
        <f>G419*E418</f>
        <v>7.5</v>
      </c>
      <c r="F419" s="19">
        <f>E419*(365.25/7)</f>
        <v>391.33928571428572</v>
      </c>
      <c r="G419" s="19">
        <v>1</v>
      </c>
    </row>
    <row r="420" spans="1:12">
      <c r="C420" s="24"/>
      <c r="D420" s="3" t="s">
        <v>224</v>
      </c>
      <c r="H420" s="23">
        <f>B552</f>
        <v>6.4416922067432405E-5</v>
      </c>
    </row>
    <row r="421" spans="1:12">
      <c r="C421" s="24"/>
      <c r="D421" s="31" t="s">
        <v>193</v>
      </c>
      <c r="H421" s="23">
        <f>B511</f>
        <v>1.81334312242693E-3</v>
      </c>
    </row>
    <row r="422" spans="1:12">
      <c r="C422" s="24"/>
      <c r="D422" s="27" t="s">
        <v>276</v>
      </c>
      <c r="F422" s="24"/>
      <c r="H422" s="23">
        <f>B510</f>
        <v>8.75535292208143E-5</v>
      </c>
    </row>
    <row r="423" spans="1:12">
      <c r="C423" s="24"/>
      <c r="D423" s="24"/>
    </row>
    <row r="424" spans="1:12" s="28" customFormat="1">
      <c r="A424" s="28" t="s">
        <v>277</v>
      </c>
      <c r="E424" s="28">
        <f>E60</f>
        <v>93.1</v>
      </c>
      <c r="F424" s="28">
        <f>E424*(365.25/7)</f>
        <v>4857.8249999999998</v>
      </c>
      <c r="H424" s="29"/>
      <c r="I424" s="28">
        <f>SUM(I403,I409,I412,I414,I418)</f>
        <v>0.38261028950942422</v>
      </c>
    </row>
    <row r="425" spans="1:12">
      <c r="F425" s="24"/>
    </row>
    <row r="426" spans="1:12" s="28" customFormat="1">
      <c r="A426" s="28" t="s">
        <v>278</v>
      </c>
      <c r="E426" s="28">
        <v>0</v>
      </c>
      <c r="F426" s="28">
        <f>E426*(365.25/7)</f>
        <v>0</v>
      </c>
      <c r="H426" s="29"/>
      <c r="I426" s="28">
        <f>0</f>
        <v>0</v>
      </c>
    </row>
    <row r="427" spans="1:12">
      <c r="F427" s="24"/>
    </row>
    <row r="428" spans="1:12" s="28" customFormat="1">
      <c r="A428" s="28" t="s">
        <v>279</v>
      </c>
      <c r="E428" s="28">
        <f>E3</f>
        <v>952.2</v>
      </c>
      <c r="F428" s="28">
        <f>E428*(365.25/7)</f>
        <v>49684.435714285719</v>
      </c>
      <c r="H428" s="29"/>
      <c r="I428" s="37">
        <f>SUM(I424,I400,I361,I346,I301,I289,I251,I234,I200,I154,I135,I122)</f>
        <v>13.245380318055522</v>
      </c>
    </row>
    <row r="431" spans="1:12" s="40" customFormat="1">
      <c r="A431" s="24" t="s">
        <v>280</v>
      </c>
      <c r="B431" s="24" t="s">
        <v>281</v>
      </c>
      <c r="C431" s="24" t="s">
        <v>371</v>
      </c>
      <c r="D431" s="19"/>
      <c r="E431" s="19"/>
      <c r="F431" s="19"/>
      <c r="G431" s="19"/>
      <c r="H431" s="23"/>
      <c r="I431" s="19"/>
      <c r="J431" s="19"/>
      <c r="K431" s="19"/>
      <c r="L431" s="19"/>
    </row>
    <row r="432" spans="1:12" s="40" customFormat="1">
      <c r="A432" s="24" t="s">
        <v>282</v>
      </c>
      <c r="B432" s="19">
        <f>I122</f>
        <v>1.4982849187858709</v>
      </c>
      <c r="C432" s="19">
        <v>7.4282397213328704</v>
      </c>
      <c r="D432" s="19"/>
      <c r="E432" s="19"/>
      <c r="F432" s="19"/>
      <c r="G432" s="19"/>
      <c r="H432" s="23"/>
      <c r="I432" s="19"/>
      <c r="J432" s="19"/>
      <c r="K432" s="19"/>
      <c r="L432" s="19"/>
    </row>
    <row r="433" spans="1:12" s="40" customFormat="1">
      <c r="A433" s="24" t="s">
        <v>283</v>
      </c>
      <c r="B433" s="19">
        <f>I135</f>
        <v>0.229285161174478</v>
      </c>
      <c r="C433" s="19">
        <v>0.6910170394400037</v>
      </c>
      <c r="D433" s="19"/>
      <c r="E433" s="19"/>
      <c r="F433" s="19"/>
      <c r="G433" s="19"/>
      <c r="H433" s="23"/>
      <c r="I433" s="19"/>
      <c r="J433" s="19"/>
      <c r="K433" s="19"/>
      <c r="L433" s="19"/>
    </row>
    <row r="434" spans="1:12" s="40" customFormat="1">
      <c r="A434" s="24" t="s">
        <v>284</v>
      </c>
      <c r="B434" s="19">
        <f>I154</f>
        <v>0.25503283659360526</v>
      </c>
      <c r="C434" s="19">
        <v>0.8998336148248447</v>
      </c>
      <c r="D434" s="19"/>
      <c r="E434" s="19"/>
      <c r="F434" s="19"/>
      <c r="G434" s="19"/>
      <c r="H434" s="23"/>
      <c r="I434" s="19"/>
      <c r="J434" s="19"/>
      <c r="K434" s="19"/>
      <c r="L434" s="19"/>
    </row>
    <row r="435" spans="1:12" s="40" customFormat="1">
      <c r="A435" s="24" t="s">
        <v>285</v>
      </c>
      <c r="B435" s="19">
        <f>I200</f>
        <v>4.174658317559186</v>
      </c>
      <c r="C435" s="19">
        <v>4.7001992638097994</v>
      </c>
      <c r="D435" s="19"/>
      <c r="E435" s="19"/>
      <c r="F435" s="19"/>
      <c r="G435" s="19"/>
      <c r="H435" s="23"/>
      <c r="I435" s="19"/>
      <c r="J435" s="19"/>
      <c r="K435" s="19"/>
      <c r="L435" s="19"/>
    </row>
    <row r="436" spans="1:12" s="40" customFormat="1">
      <c r="A436" s="24" t="s">
        <v>286</v>
      </c>
      <c r="B436" s="19">
        <f>I234</f>
        <v>0.39644429579190527</v>
      </c>
      <c r="C436" s="19">
        <v>0.70815353842331663</v>
      </c>
      <c r="D436" s="19"/>
      <c r="E436" s="19"/>
      <c r="F436" s="19"/>
      <c r="G436" s="19"/>
      <c r="H436" s="23"/>
      <c r="I436" s="19"/>
      <c r="J436" s="19"/>
      <c r="K436" s="19"/>
      <c r="L436" s="19"/>
    </row>
    <row r="437" spans="1:12" s="40" customFormat="1">
      <c r="A437" s="24" t="s">
        <v>287</v>
      </c>
      <c r="B437" s="19">
        <f>I251</f>
        <v>9.638855451511924E-2</v>
      </c>
      <c r="C437" s="19">
        <v>0.13283578032441007</v>
      </c>
      <c r="D437" s="19"/>
      <c r="E437" s="19"/>
      <c r="F437" s="19"/>
      <c r="G437" s="19"/>
      <c r="H437" s="23"/>
      <c r="I437" s="19"/>
      <c r="J437" s="19"/>
      <c r="K437" s="19"/>
      <c r="L437" s="19"/>
    </row>
    <row r="438" spans="1:12" s="40" customFormat="1">
      <c r="A438" s="24" t="s">
        <v>288</v>
      </c>
      <c r="B438" s="19">
        <f>I289</f>
        <v>5.1148730855003457</v>
      </c>
      <c r="C438" s="19">
        <v>5.2939743332357088</v>
      </c>
      <c r="D438" s="19"/>
      <c r="E438" s="19"/>
      <c r="F438" s="24" t="s">
        <v>289</v>
      </c>
      <c r="G438" s="41">
        <f>I428/2.07</f>
        <v>6.3987344531669192</v>
      </c>
      <c r="H438" s="23"/>
      <c r="I438" s="19"/>
      <c r="J438" s="19"/>
      <c r="K438" s="19"/>
      <c r="L438" s="19"/>
    </row>
    <row r="439" spans="1:12" s="40" customFormat="1">
      <c r="A439" s="24" t="s">
        <v>290</v>
      </c>
      <c r="B439" s="19">
        <f>I301</f>
        <v>7.5589227765231581E-2</v>
      </c>
      <c r="C439" s="19">
        <v>8.99408544847701E-2</v>
      </c>
      <c r="D439" s="19"/>
      <c r="E439" s="19"/>
      <c r="F439" s="19"/>
      <c r="G439" s="19"/>
      <c r="H439" s="23"/>
      <c r="I439" s="19"/>
      <c r="J439" s="19"/>
      <c r="K439" s="19"/>
      <c r="L439" s="19"/>
    </row>
    <row r="440" spans="1:12" s="40" customFormat="1">
      <c r="A440" s="24" t="s">
        <v>291</v>
      </c>
      <c r="B440" s="40">
        <f>I346</f>
        <v>0.7514937726202322</v>
      </c>
      <c r="C440" s="19">
        <v>0.98623587094255982</v>
      </c>
      <c r="D440" s="19"/>
      <c r="E440" s="19"/>
      <c r="F440" s="19"/>
      <c r="G440" s="19"/>
      <c r="H440" s="23"/>
      <c r="I440" s="19"/>
      <c r="J440" s="19"/>
      <c r="K440" s="19"/>
      <c r="L440" s="19"/>
    </row>
    <row r="441" spans="1:12" s="40" customFormat="1">
      <c r="A441" s="24" t="s">
        <v>292</v>
      </c>
      <c r="B441" s="40">
        <f>I361</f>
        <v>0</v>
      </c>
      <c r="C441" s="19">
        <v>0</v>
      </c>
      <c r="D441" s="19"/>
      <c r="E441" s="19"/>
      <c r="F441" s="19"/>
      <c r="G441" s="19"/>
      <c r="H441" s="23"/>
      <c r="I441" s="19"/>
      <c r="J441" s="19"/>
      <c r="K441" s="19"/>
      <c r="L441" s="19"/>
    </row>
    <row r="442" spans="1:12" s="40" customFormat="1">
      <c r="A442" s="24" t="s">
        <v>293</v>
      </c>
      <c r="B442" s="19">
        <f>I400</f>
        <v>0.2707198582401249</v>
      </c>
      <c r="C442" s="19">
        <v>0.33767160047675482</v>
      </c>
      <c r="D442" s="19"/>
      <c r="E442" s="19"/>
      <c r="F442" s="19"/>
      <c r="G442" s="19"/>
      <c r="H442" s="23"/>
      <c r="I442" s="19"/>
      <c r="J442" s="19"/>
      <c r="K442" s="19"/>
      <c r="L442" s="19"/>
    </row>
    <row r="443" spans="1:12" s="40" customFormat="1">
      <c r="A443" s="24" t="s">
        <v>294</v>
      </c>
      <c r="B443" s="19">
        <f>I424</f>
        <v>0.38261028950942422</v>
      </c>
      <c r="C443" s="19">
        <v>0.45649230211539982</v>
      </c>
      <c r="D443" s="19"/>
      <c r="E443" s="19"/>
      <c r="F443" s="19"/>
      <c r="G443" s="19"/>
      <c r="H443" s="23"/>
      <c r="I443" s="19"/>
      <c r="J443" s="19"/>
      <c r="K443" s="19"/>
      <c r="L443" s="19"/>
    </row>
    <row r="444" spans="1:12" s="40" customFormat="1">
      <c r="A444" s="24" t="s">
        <v>295</v>
      </c>
      <c r="B444" s="24">
        <f>SUM(B432:B443)</f>
        <v>13.245380318055522</v>
      </c>
      <c r="C444" s="24">
        <v>21.724593919410438</v>
      </c>
      <c r="D444" s="19"/>
      <c r="E444" s="19"/>
      <c r="F444" s="19"/>
      <c r="G444" s="19"/>
      <c r="H444" s="23"/>
      <c r="I444" s="19"/>
      <c r="J444" s="19"/>
      <c r="K444" s="19"/>
      <c r="L444" s="19"/>
    </row>
    <row r="450" spans="1:2">
      <c r="A450" s="42" t="s">
        <v>316</v>
      </c>
      <c r="B450" s="41"/>
    </row>
    <row r="451" spans="1:2">
      <c r="A451" s="42" t="s">
        <v>317</v>
      </c>
      <c r="B451" s="41" t="s">
        <v>318</v>
      </c>
    </row>
    <row r="452" spans="1:2">
      <c r="A452" s="43" t="s">
        <v>81</v>
      </c>
      <c r="B452" s="40">
        <v>2.0753625014341401E-4</v>
      </c>
    </row>
    <row r="453" spans="1:2">
      <c r="A453" s="43" t="s">
        <v>85</v>
      </c>
      <c r="B453" s="40">
        <v>1.8123600379630399E-4</v>
      </c>
    </row>
    <row r="454" spans="1:2">
      <c r="A454" s="43" t="s">
        <v>93</v>
      </c>
      <c r="B454" s="40">
        <v>1.4866358173675799E-4</v>
      </c>
    </row>
    <row r="455" spans="1:2">
      <c r="A455" s="43" t="s">
        <v>86</v>
      </c>
      <c r="B455" s="40">
        <v>2.9047921153145501E-4</v>
      </c>
    </row>
    <row r="456" spans="1:2">
      <c r="A456" s="43" t="s">
        <v>319</v>
      </c>
      <c r="B456" s="40">
        <v>2.8815986355312199E-4</v>
      </c>
    </row>
    <row r="457" spans="1:2">
      <c r="A457" s="43" t="s">
        <v>89</v>
      </c>
      <c r="B457" s="40">
        <v>5.8372345228633899E-4</v>
      </c>
    </row>
    <row r="458" spans="1:2">
      <c r="A458" s="43" t="s">
        <v>320</v>
      </c>
      <c r="B458" s="40">
        <v>2.8808688751685098E-4</v>
      </c>
    </row>
    <row r="459" spans="1:2">
      <c r="A459" s="43" t="s">
        <v>152</v>
      </c>
      <c r="B459" s="40">
        <v>2.53969779965583E-4</v>
      </c>
    </row>
    <row r="460" spans="1:2">
      <c r="A460" s="43" t="s">
        <v>321</v>
      </c>
      <c r="B460" s="40">
        <v>1.46572502077181E-4</v>
      </c>
    </row>
    <row r="461" spans="1:2">
      <c r="A461" s="43" t="s">
        <v>322</v>
      </c>
      <c r="B461" s="40">
        <v>2.7242293436714299E-4</v>
      </c>
    </row>
    <row r="462" spans="1:2">
      <c r="A462" s="43" t="s">
        <v>323</v>
      </c>
      <c r="B462" s="40">
        <v>1.7922815925589799E-4</v>
      </c>
    </row>
    <row r="463" spans="1:2">
      <c r="A463" s="43" t="s">
        <v>87</v>
      </c>
      <c r="B463" s="40">
        <v>2.21286919110788E-4</v>
      </c>
    </row>
    <row r="464" spans="1:2">
      <c r="A464" s="43" t="s">
        <v>90</v>
      </c>
      <c r="B464" s="40">
        <v>3.3330348984453301E-4</v>
      </c>
    </row>
    <row r="465" spans="1:2">
      <c r="A465" s="43" t="s">
        <v>94</v>
      </c>
      <c r="B465" s="40">
        <v>2.4173711069267601E-4</v>
      </c>
    </row>
    <row r="466" spans="1:2">
      <c r="A466" s="43" t="s">
        <v>82</v>
      </c>
      <c r="B466" s="40">
        <v>1.8436804730104599E-4</v>
      </c>
    </row>
    <row r="467" spans="1:2">
      <c r="A467" s="43" t="s">
        <v>101</v>
      </c>
      <c r="B467" s="40">
        <v>1.6096116897416801E-4</v>
      </c>
    </row>
    <row r="468" spans="1:2">
      <c r="A468" s="43" t="s">
        <v>125</v>
      </c>
      <c r="B468" s="40">
        <v>1.9783800273003599E-4</v>
      </c>
    </row>
    <row r="469" spans="1:2">
      <c r="A469" s="43" t="s">
        <v>126</v>
      </c>
      <c r="B469" s="40">
        <v>9.1374598860871899E-5</v>
      </c>
    </row>
    <row r="470" spans="1:2">
      <c r="A470" s="43" t="s">
        <v>134</v>
      </c>
      <c r="B470" s="40">
        <v>2.4622324151349502E-4</v>
      </c>
    </row>
    <row r="471" spans="1:2">
      <c r="A471" s="43" t="s">
        <v>234</v>
      </c>
      <c r="B471" s="40">
        <v>3.9381252395114002E-4</v>
      </c>
    </row>
    <row r="472" spans="1:2">
      <c r="A472" s="43" t="s">
        <v>324</v>
      </c>
      <c r="B472" s="40">
        <v>1.8101149752481699E-4</v>
      </c>
    </row>
    <row r="473" spans="1:2">
      <c r="A473" s="43" t="s">
        <v>154</v>
      </c>
      <c r="B473" s="40">
        <v>1.7979330347713199E-4</v>
      </c>
    </row>
    <row r="474" spans="1:2">
      <c r="A474" s="43" t="s">
        <v>325</v>
      </c>
      <c r="B474" s="40">
        <v>6.1980890843304896E-4</v>
      </c>
    </row>
    <row r="475" spans="1:2">
      <c r="A475" s="43" t="s">
        <v>219</v>
      </c>
      <c r="B475" s="40">
        <v>4.1368375625563399E-4</v>
      </c>
    </row>
    <row r="476" spans="1:2">
      <c r="A476" s="43" t="s">
        <v>173</v>
      </c>
      <c r="B476" s="40">
        <v>1.3154789046745599E-4</v>
      </c>
    </row>
    <row r="477" spans="1:2">
      <c r="A477" s="43" t="s">
        <v>326</v>
      </c>
      <c r="B477" s="40">
        <v>1.5918692023663599E-4</v>
      </c>
    </row>
    <row r="478" spans="1:2">
      <c r="A478" s="43" t="s">
        <v>133</v>
      </c>
      <c r="B478" s="40">
        <v>4.6337524758036899E-4</v>
      </c>
    </row>
    <row r="479" spans="1:2">
      <c r="A479" s="43" t="s">
        <v>132</v>
      </c>
      <c r="B479" s="40">
        <v>8.3899075325234501E-4</v>
      </c>
    </row>
    <row r="480" spans="1:2">
      <c r="A480" s="43" t="s">
        <v>327</v>
      </c>
      <c r="B480" s="40">
        <v>1.9411468544791501E-4</v>
      </c>
    </row>
    <row r="481" spans="1:2">
      <c r="A481" s="43" t="s">
        <v>190</v>
      </c>
      <c r="B481" s="40">
        <v>9.9021399008583497E-5</v>
      </c>
    </row>
    <row r="482" spans="1:2">
      <c r="A482" s="43" t="s">
        <v>165</v>
      </c>
      <c r="B482" s="40">
        <v>1.32303833438743E-4</v>
      </c>
    </row>
    <row r="483" spans="1:2">
      <c r="A483" s="43" t="s">
        <v>328</v>
      </c>
      <c r="B483" s="40">
        <v>1.17251066520812E-4</v>
      </c>
    </row>
    <row r="484" spans="1:2">
      <c r="A484" s="43" t="s">
        <v>160</v>
      </c>
      <c r="B484" s="40">
        <v>1.73504178510735E-4</v>
      </c>
    </row>
    <row r="485" spans="1:2">
      <c r="A485" s="43" t="s">
        <v>169</v>
      </c>
      <c r="B485" s="40">
        <v>1.4624047532590801E-4</v>
      </c>
    </row>
    <row r="486" spans="1:2">
      <c r="A486" s="43" t="s">
        <v>329</v>
      </c>
      <c r="B486" s="40">
        <v>1.8430994317117501E-3</v>
      </c>
    </row>
    <row r="487" spans="1:2">
      <c r="A487" s="43" t="s">
        <v>330</v>
      </c>
      <c r="B487" s="40">
        <v>4.5915903845058001E-4</v>
      </c>
    </row>
    <row r="488" spans="1:2">
      <c r="A488" s="43" t="s">
        <v>150</v>
      </c>
      <c r="B488" s="40">
        <v>6.9813314876405498E-4</v>
      </c>
    </row>
    <row r="489" spans="1:2">
      <c r="A489" s="43" t="s">
        <v>140</v>
      </c>
      <c r="B489" s="40">
        <v>1.2032980248552E-4</v>
      </c>
    </row>
    <row r="490" spans="1:2">
      <c r="A490" s="43" t="s">
        <v>331</v>
      </c>
      <c r="B490" s="40">
        <v>8.5690273896221405E-5</v>
      </c>
    </row>
    <row r="491" spans="1:2">
      <c r="A491" s="43" t="s">
        <v>142</v>
      </c>
      <c r="B491" s="40">
        <v>1.5953121990601601E-4</v>
      </c>
    </row>
    <row r="492" spans="1:2">
      <c r="A492" s="43" t="s">
        <v>332</v>
      </c>
      <c r="B492" s="40">
        <v>1.3408117941004401E-4</v>
      </c>
    </row>
    <row r="493" spans="1:2">
      <c r="A493" s="43" t="s">
        <v>333</v>
      </c>
      <c r="B493" s="40">
        <v>1.7270742253927801E-4</v>
      </c>
    </row>
    <row r="494" spans="1:2">
      <c r="A494" s="43" t="s">
        <v>334</v>
      </c>
      <c r="B494" s="40">
        <v>1.5740430761049999E-4</v>
      </c>
    </row>
    <row r="495" spans="1:2">
      <c r="A495" s="43" t="s">
        <v>335</v>
      </c>
      <c r="B495" s="40">
        <v>1.1560552369626E-4</v>
      </c>
    </row>
    <row r="496" spans="1:2">
      <c r="A496" s="43" t="s">
        <v>336</v>
      </c>
      <c r="B496" s="40">
        <v>2.1329899787379499E-4</v>
      </c>
    </row>
    <row r="497" spans="1:2">
      <c r="A497" s="43" t="s">
        <v>337</v>
      </c>
      <c r="B497" s="40">
        <v>1.01459236774059E-4</v>
      </c>
    </row>
    <row r="498" spans="1:2">
      <c r="A498" s="43" t="s">
        <v>338</v>
      </c>
      <c r="B498" s="40">
        <v>1.0828964063666499E-4</v>
      </c>
    </row>
    <row r="499" spans="1:2">
      <c r="A499" s="43" t="s">
        <v>339</v>
      </c>
      <c r="B499" s="40">
        <v>2.3891685819187701E-4</v>
      </c>
    </row>
    <row r="500" spans="1:2">
      <c r="A500" s="43" t="s">
        <v>340</v>
      </c>
      <c r="B500" s="40">
        <v>1.3782992892101399E-4</v>
      </c>
    </row>
    <row r="501" spans="1:2">
      <c r="A501" s="43" t="s">
        <v>341</v>
      </c>
      <c r="B501" s="40">
        <v>6.5889773886861405E-5</v>
      </c>
    </row>
    <row r="502" spans="1:2">
      <c r="A502" s="43" t="s">
        <v>342</v>
      </c>
      <c r="B502" s="40">
        <v>8.3250596301136104E-5</v>
      </c>
    </row>
    <row r="503" spans="1:2">
      <c r="A503" s="43" t="s">
        <v>343</v>
      </c>
      <c r="B503" s="40">
        <v>1.4476978251170501E-4</v>
      </c>
    </row>
    <row r="504" spans="1:2">
      <c r="A504" s="43" t="s">
        <v>344</v>
      </c>
      <c r="B504" s="40">
        <v>9.0988016740602099E-5</v>
      </c>
    </row>
    <row r="505" spans="1:2">
      <c r="A505" s="43" t="s">
        <v>345</v>
      </c>
      <c r="B505" s="40">
        <v>1.0916971520976299E-4</v>
      </c>
    </row>
    <row r="506" spans="1:2">
      <c r="A506" s="43" t="s">
        <v>346</v>
      </c>
      <c r="B506" s="40">
        <v>1.07206144858949E-4</v>
      </c>
    </row>
    <row r="507" spans="1:2">
      <c r="A507" s="43" t="s">
        <v>347</v>
      </c>
      <c r="B507" s="40">
        <v>9.6305357477517104E-5</v>
      </c>
    </row>
    <row r="508" spans="1:2">
      <c r="A508" s="43" t="s">
        <v>348</v>
      </c>
      <c r="B508" s="40">
        <v>1.29789743274594E-4</v>
      </c>
    </row>
    <row r="509" spans="1:2">
      <c r="A509" s="43" t="s">
        <v>235</v>
      </c>
      <c r="B509" s="40">
        <v>9.8223089726800898E-5</v>
      </c>
    </row>
    <row r="510" spans="1:2">
      <c r="A510" s="43" t="s">
        <v>276</v>
      </c>
      <c r="B510" s="40">
        <v>8.75535292208143E-5</v>
      </c>
    </row>
    <row r="511" spans="1:2">
      <c r="A511" s="43" t="s">
        <v>193</v>
      </c>
      <c r="B511" s="40">
        <v>1.81334312242693E-3</v>
      </c>
    </row>
    <row r="512" spans="1:2">
      <c r="A512" s="43" t="s">
        <v>199</v>
      </c>
      <c r="B512" s="40">
        <v>1.6495583889185E-3</v>
      </c>
    </row>
    <row r="513" spans="1:2">
      <c r="A513" s="43" t="s">
        <v>205</v>
      </c>
      <c r="B513" s="40">
        <v>5.2202933843232299E-4</v>
      </c>
    </row>
    <row r="514" spans="1:2">
      <c r="A514" s="43" t="s">
        <v>202</v>
      </c>
      <c r="B514" s="40">
        <v>8.1088028214834705E-4</v>
      </c>
    </row>
    <row r="515" spans="1:2">
      <c r="A515" s="43" t="s">
        <v>209</v>
      </c>
      <c r="B515" s="40">
        <v>2.1634600555183199E-4</v>
      </c>
    </row>
    <row r="516" spans="1:2">
      <c r="A516" s="43" t="s">
        <v>197</v>
      </c>
      <c r="B516" s="40">
        <v>2.1767459002886499E-4</v>
      </c>
    </row>
    <row r="517" spans="1:2">
      <c r="A517" s="43" t="s">
        <v>349</v>
      </c>
      <c r="B517" s="40">
        <v>1.55696551277535E-4</v>
      </c>
    </row>
    <row r="518" spans="1:2">
      <c r="A518" s="43" t="s">
        <v>350</v>
      </c>
      <c r="B518" s="40">
        <v>1.7709815444404199E-4</v>
      </c>
    </row>
    <row r="519" spans="1:2">
      <c r="A519" s="43" t="s">
        <v>351</v>
      </c>
      <c r="B519" s="40">
        <v>6.8257427748858002E-5</v>
      </c>
    </row>
    <row r="520" spans="1:2">
      <c r="A520" s="43" t="s">
        <v>352</v>
      </c>
      <c r="B520" s="40">
        <v>5.5276259038110898E-5</v>
      </c>
    </row>
    <row r="521" spans="1:2">
      <c r="A521" s="43" t="s">
        <v>353</v>
      </c>
      <c r="B521" s="40">
        <v>3.59388633311674E-5</v>
      </c>
    </row>
    <row r="522" spans="1:2">
      <c r="A522" s="43" t="s">
        <v>354</v>
      </c>
      <c r="B522" s="40">
        <v>4.0180647813054398E-5</v>
      </c>
    </row>
    <row r="523" spans="1:2">
      <c r="A523" s="43" t="s">
        <v>355</v>
      </c>
      <c r="B523" s="40">
        <v>2.9038819929717501E-5</v>
      </c>
    </row>
    <row r="524" spans="1:2">
      <c r="A524" s="43" t="s">
        <v>253</v>
      </c>
      <c r="B524" s="40">
        <v>2.9774278329510701E-5</v>
      </c>
    </row>
    <row r="525" spans="1:2">
      <c r="A525" s="43" t="s">
        <v>260</v>
      </c>
      <c r="B525" s="40">
        <v>3.1499363792990501E-5</v>
      </c>
    </row>
    <row r="526" spans="1:2">
      <c r="A526" s="43" t="s">
        <v>356</v>
      </c>
      <c r="B526" s="40">
        <v>8.1188736822408096E-5</v>
      </c>
    </row>
    <row r="527" spans="1:2">
      <c r="A527" s="43" t="s">
        <v>357</v>
      </c>
      <c r="B527" s="40">
        <v>4.0120799665927201E-5</v>
      </c>
    </row>
    <row r="528" spans="1:2">
      <c r="A528" s="43" t="s">
        <v>167</v>
      </c>
      <c r="B528" s="40">
        <v>5.4328844022477301E-5</v>
      </c>
    </row>
    <row r="529" spans="1:2">
      <c r="A529" s="43" t="s">
        <v>128</v>
      </c>
      <c r="B529" s="40">
        <v>5.8936399512656897E-5</v>
      </c>
    </row>
    <row r="530" spans="1:2">
      <c r="A530" s="43" t="s">
        <v>358</v>
      </c>
      <c r="B530" s="40">
        <v>1.20016191811748E-4</v>
      </c>
    </row>
    <row r="531" spans="1:2">
      <c r="A531" s="43" t="s">
        <v>268</v>
      </c>
      <c r="B531" s="40">
        <v>5.5162550217499002E-5</v>
      </c>
    </row>
    <row r="532" spans="1:2">
      <c r="A532" s="43" t="s">
        <v>156</v>
      </c>
      <c r="B532" s="40">
        <v>5.0620074646983798E-5</v>
      </c>
    </row>
    <row r="533" spans="1:2">
      <c r="A533" s="43" t="s">
        <v>359</v>
      </c>
      <c r="B533" s="40">
        <v>7.9149640560297998E-5</v>
      </c>
    </row>
    <row r="534" spans="1:2">
      <c r="A534" s="43" t="s">
        <v>360</v>
      </c>
      <c r="B534" s="40">
        <v>3.1201166973153398E-5</v>
      </c>
    </row>
    <row r="535" spans="1:2">
      <c r="A535" s="43" t="s">
        <v>361</v>
      </c>
      <c r="B535" s="40">
        <v>6.9243030430243694E-5</v>
      </c>
    </row>
    <row r="536" spans="1:2">
      <c r="A536" s="43" t="s">
        <v>226</v>
      </c>
      <c r="B536" s="40">
        <v>5.2516034752206799E-5</v>
      </c>
    </row>
    <row r="537" spans="1:2">
      <c r="A537" s="43" t="s">
        <v>362</v>
      </c>
      <c r="B537" s="40">
        <v>5.05135625216514E-5</v>
      </c>
    </row>
    <row r="538" spans="1:2">
      <c r="A538" s="43" t="s">
        <v>363</v>
      </c>
      <c r="B538" s="40">
        <v>9.8108930097961204E-5</v>
      </c>
    </row>
    <row r="539" spans="1:2">
      <c r="A539" s="43" t="s">
        <v>364</v>
      </c>
      <c r="B539" s="40">
        <v>5.2344475160434103E-5</v>
      </c>
    </row>
    <row r="540" spans="1:2">
      <c r="A540" s="43" t="s">
        <v>146</v>
      </c>
      <c r="B540" s="40">
        <v>7.6233566213980704E-5</v>
      </c>
    </row>
    <row r="541" spans="1:2">
      <c r="A541" s="43" t="s">
        <v>144</v>
      </c>
      <c r="B541" s="40">
        <v>6.1464811934113902E-5</v>
      </c>
    </row>
    <row r="542" spans="1:2">
      <c r="A542" s="43" t="s">
        <v>275</v>
      </c>
      <c r="B542" s="40">
        <v>6.2235853667179795E-5</v>
      </c>
    </row>
    <row r="543" spans="1:2">
      <c r="A543" s="43" t="s">
        <v>365</v>
      </c>
      <c r="B543" s="40">
        <v>9.5774710652273093E-5</v>
      </c>
    </row>
    <row r="544" spans="1:2">
      <c r="A544" s="43" t="s">
        <v>366</v>
      </c>
      <c r="B544" s="40">
        <v>4.8364818460676599E-5</v>
      </c>
    </row>
    <row r="545" spans="1:2">
      <c r="A545" s="43" t="s">
        <v>238</v>
      </c>
      <c r="B545" s="40">
        <v>3.824755326939E-5</v>
      </c>
    </row>
    <row r="546" spans="1:2">
      <c r="A546" s="43" t="s">
        <v>240</v>
      </c>
      <c r="B546" s="40">
        <v>5.6504860152661899E-5</v>
      </c>
    </row>
    <row r="547" spans="1:2">
      <c r="A547" s="43" t="s">
        <v>242</v>
      </c>
      <c r="B547" s="40">
        <v>9.3256242008266403E-5</v>
      </c>
    </row>
    <row r="548" spans="1:2">
      <c r="A548" s="43" t="s">
        <v>244</v>
      </c>
      <c r="B548" s="40">
        <v>8.2876669036578793E-5</v>
      </c>
    </row>
    <row r="549" spans="1:2">
      <c r="A549" s="43" t="s">
        <v>184</v>
      </c>
      <c r="B549" s="40">
        <v>6.5598012079341302E-5</v>
      </c>
    </row>
    <row r="550" spans="1:2">
      <c r="A550" s="43" t="s">
        <v>183</v>
      </c>
      <c r="B550" s="40">
        <v>4.2735705438346799E-5</v>
      </c>
    </row>
    <row r="551" spans="1:2">
      <c r="A551" s="43" t="s">
        <v>367</v>
      </c>
      <c r="B551" s="40">
        <v>7.3897970134956405E-5</v>
      </c>
    </row>
    <row r="552" spans="1:2">
      <c r="A552" s="43" t="s">
        <v>224</v>
      </c>
      <c r="B552" s="40">
        <v>6.4416922067432405E-5</v>
      </c>
    </row>
    <row r="553" spans="1:2">
      <c r="A553" s="43" t="s">
        <v>222</v>
      </c>
      <c r="B553" s="40">
        <v>1.10108923343847E-4</v>
      </c>
    </row>
    <row r="554" spans="1:2">
      <c r="A554" s="43" t="s">
        <v>228</v>
      </c>
      <c r="B554" s="40">
        <v>4.2448171015173903E-5</v>
      </c>
    </row>
    <row r="555" spans="1:2">
      <c r="A555" s="43" t="s">
        <v>139</v>
      </c>
      <c r="B555" s="40">
        <v>8.8923239838230102E-5</v>
      </c>
    </row>
    <row r="556" spans="1:2">
      <c r="A556" s="43" t="s">
        <v>175</v>
      </c>
      <c r="B556" s="40">
        <v>5.4382484929733503E-5</v>
      </c>
    </row>
    <row r="557" spans="1:2">
      <c r="A557" s="43" t="s">
        <v>368</v>
      </c>
      <c r="B557" s="40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AUCKLAND</vt:lpstr>
      <vt:lpstr>WELLINGTON</vt:lpstr>
      <vt:lpstr>REST OF NORTH ISLAND</vt:lpstr>
      <vt:lpstr>CANTERBURY</vt:lpstr>
      <vt:lpstr>REST OF SOUTH ISLAND</vt:lpstr>
      <vt:lpstr>HES REGION RAW</vt:lpstr>
      <vt:lpstr>REGION TABLE</vt:lpstr>
      <vt:lpstr>HES TEMPLATE (2007 AVG) BASIC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2013-08-16T03:54:02Z</dcterms:modified>
</cp:coreProperties>
</file>